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75" windowHeight="8640" activeTab="0"/>
  </bookViews>
  <sheets>
    <sheet name="Front" sheetId="1" r:id="rId1"/>
    <sheet name="LEI_OLD" sheetId="2" r:id="rId2"/>
    <sheet name="STO" sheetId="3" r:id="rId3"/>
    <sheet name="PWD" sheetId="4" r:id="rId4"/>
    <sheet name="DYNO" sheetId="5" r:id="rId5"/>
    <sheet name="Landl" sheetId="6" r:id="rId6"/>
    <sheet name="UDD" sheetId="7" r:id="rId7"/>
    <sheet name="Lkup" sheetId="8" state="veryHidden" r:id="rId8"/>
    <sheet name="Targets" sheetId="9" state="veryHidden" r:id="rId9"/>
    <sheet name="TargetData" sheetId="10" state="veryHidden" r:id="rId10"/>
    <sheet name="Data" sheetId="11" state="veryHidden" r:id="rId11"/>
  </sheets>
  <definedNames>
    <definedName name="PCList">'Lkup'!$B$2:$B$27</definedName>
    <definedName name="SalesData">'Data'!$G$1:$W$120</definedName>
    <definedName name="Site">'Lkup'!$A$2:$A$3</definedName>
    <definedName name="TargetData">'TargetData'!$E$4:$AF$34</definedName>
  </definedNames>
  <calcPr fullCalcOnLoad="1"/>
</workbook>
</file>

<file path=xl/sharedStrings.xml><?xml version="1.0" encoding="utf-8"?>
<sst xmlns="http://schemas.openxmlformats.org/spreadsheetml/2006/main" count="1183" uniqueCount="264">
  <si>
    <t>|British Gas Services | Service &amp; Repair | Commercial Acquisition | National Sales Campaign | Lets Get Digital |</t>
  </si>
  <si>
    <t>Office_name</t>
  </si>
  <si>
    <t>Dept_name</t>
  </si>
  <si>
    <t>Mapping Department</t>
  </si>
  <si>
    <t>LineManager</t>
  </si>
  <si>
    <t>Managers Payroll</t>
  </si>
  <si>
    <t>status</t>
  </si>
  <si>
    <t>Grade</t>
  </si>
  <si>
    <t>Hrs</t>
  </si>
  <si>
    <t>Hdcount</t>
  </si>
  <si>
    <t>FTE</t>
  </si>
  <si>
    <t>BGS Cardiff</t>
  </si>
  <si>
    <t>ASC, Inbound Call Handling</t>
  </si>
  <si>
    <t>OPS - ASC</t>
  </si>
  <si>
    <t>ACTIVE</t>
  </si>
  <si>
    <t>P1</t>
  </si>
  <si>
    <t>Leicester ASC</t>
  </si>
  <si>
    <t/>
  </si>
  <si>
    <t>Adam Wells</t>
  </si>
  <si>
    <t>90895</t>
  </si>
  <si>
    <t>Amardeep Sanghera</t>
  </si>
  <si>
    <t>46931</t>
  </si>
  <si>
    <t>Amardeep Singh2</t>
  </si>
  <si>
    <t>52667</t>
  </si>
  <si>
    <t>Bhavesh Mistry</t>
  </si>
  <si>
    <t>52639</t>
  </si>
  <si>
    <t>Bindu Panchmatia</t>
  </si>
  <si>
    <t>21387</t>
  </si>
  <si>
    <t>Daniel Chaplin</t>
  </si>
  <si>
    <t>18653</t>
  </si>
  <si>
    <t>Hanif Geloo</t>
  </si>
  <si>
    <t>61442</t>
  </si>
  <si>
    <t>Harvinder Singh</t>
  </si>
  <si>
    <t>56467</t>
  </si>
  <si>
    <t>Hussein Hajat</t>
  </si>
  <si>
    <t>78620</t>
  </si>
  <si>
    <t>Jasper Gordon</t>
  </si>
  <si>
    <t>128025</t>
  </si>
  <si>
    <t>Jitesh Gandhorkia</t>
  </si>
  <si>
    <t>53491</t>
  </si>
  <si>
    <t>Justine Milton</t>
  </si>
  <si>
    <t>127941</t>
  </si>
  <si>
    <t>Kerry Mulholland</t>
  </si>
  <si>
    <t>128031</t>
  </si>
  <si>
    <t>Lee Knibbs</t>
  </si>
  <si>
    <t>128029</t>
  </si>
  <si>
    <t>Leon Williams</t>
  </si>
  <si>
    <t>80609</t>
  </si>
  <si>
    <t>Levi Jade-Rhodes-Suleman</t>
  </si>
  <si>
    <t>81439</t>
  </si>
  <si>
    <t>Minesh Patel</t>
  </si>
  <si>
    <t>19399</t>
  </si>
  <si>
    <t>Peter Allsopp</t>
  </si>
  <si>
    <t>46408</t>
  </si>
  <si>
    <t>Rafiq Patel</t>
  </si>
  <si>
    <t>20486</t>
  </si>
  <si>
    <t>Rakesh Zinzuvadia</t>
  </si>
  <si>
    <t>61085</t>
  </si>
  <si>
    <t>Sara Hughes</t>
  </si>
  <si>
    <t>18685</t>
  </si>
  <si>
    <t>Sarbjeet Singh</t>
  </si>
  <si>
    <t>79844</t>
  </si>
  <si>
    <t>Tom Fleming</t>
  </si>
  <si>
    <t>128033</t>
  </si>
  <si>
    <t>Vikas Chauhan</t>
  </si>
  <si>
    <t>65675</t>
  </si>
  <si>
    <t>Kam Knapp</t>
  </si>
  <si>
    <t>18648</t>
  </si>
  <si>
    <t>Oldbury</t>
  </si>
  <si>
    <t>Julie Bytheway</t>
  </si>
  <si>
    <t>59343</t>
  </si>
  <si>
    <t>Laura Frazer</t>
  </si>
  <si>
    <t>55798</t>
  </si>
  <si>
    <t>Linsay Hobday</t>
  </si>
  <si>
    <t>74844</t>
  </si>
  <si>
    <t>Martin Waterhouse</t>
  </si>
  <si>
    <t>81457</t>
  </si>
  <si>
    <t>Priya Sansoy</t>
  </si>
  <si>
    <t>82848</t>
  </si>
  <si>
    <t>Simon Mutton</t>
  </si>
  <si>
    <t>16033</t>
  </si>
  <si>
    <t>Trina Mutton</t>
  </si>
  <si>
    <t>17178</t>
  </si>
  <si>
    <t>Kelly Hodgetts</t>
  </si>
  <si>
    <t>46445</t>
  </si>
  <si>
    <t>Kevin Smyth</t>
  </si>
  <si>
    <t>59348</t>
  </si>
  <si>
    <t>Sarah Mcpherson</t>
  </si>
  <si>
    <t>14872</t>
  </si>
  <si>
    <t>Simone Watts</t>
  </si>
  <si>
    <t>48742</t>
  </si>
  <si>
    <t>Stuart Stevens</t>
  </si>
  <si>
    <t>18975</t>
  </si>
  <si>
    <t>Sukie Sangha</t>
  </si>
  <si>
    <t>80833</t>
  </si>
  <si>
    <t>Vicky Donovan</t>
  </si>
  <si>
    <t>15743</t>
  </si>
  <si>
    <t>Stockport</t>
  </si>
  <si>
    <t>Darryll Artingstall</t>
  </si>
  <si>
    <t>72300</t>
  </si>
  <si>
    <t>Gareth Evans</t>
  </si>
  <si>
    <t>63872</t>
  </si>
  <si>
    <t>Katie Berriman</t>
  </si>
  <si>
    <t>66631</t>
  </si>
  <si>
    <t>Laura Stafford</t>
  </si>
  <si>
    <t>62020</t>
  </si>
  <si>
    <t>Lyndsay Noden</t>
  </si>
  <si>
    <t>18896</t>
  </si>
  <si>
    <t>Mike Boland</t>
  </si>
  <si>
    <t>14683</t>
  </si>
  <si>
    <t>Paul Needham2</t>
  </si>
  <si>
    <t>62693</t>
  </si>
  <si>
    <t>Shelley Paulls</t>
  </si>
  <si>
    <t>17549</t>
  </si>
  <si>
    <t>Anne Marie Eyres</t>
  </si>
  <si>
    <t>15617</t>
  </si>
  <si>
    <t>Lianne Simon</t>
  </si>
  <si>
    <t>63258</t>
  </si>
  <si>
    <t>Robert Stafford</t>
  </si>
  <si>
    <t>67097</t>
  </si>
  <si>
    <t>Sarah Beckwith</t>
  </si>
  <si>
    <t>50370</t>
  </si>
  <si>
    <t>Steven Fox</t>
  </si>
  <si>
    <t>56101</t>
  </si>
  <si>
    <t>Uddingston</t>
  </si>
  <si>
    <t>Ann Hislop</t>
  </si>
  <si>
    <t>37904</t>
  </si>
  <si>
    <t>Ashley Adams</t>
  </si>
  <si>
    <t>39880</t>
  </si>
  <si>
    <t>Chris Stewart</t>
  </si>
  <si>
    <t>74740</t>
  </si>
  <si>
    <t>Clair Lynn</t>
  </si>
  <si>
    <t>78066</t>
  </si>
  <si>
    <t>David1 Cameron</t>
  </si>
  <si>
    <t>136582</t>
  </si>
  <si>
    <t>David1 Sinclair</t>
  </si>
  <si>
    <t>94574</t>
  </si>
  <si>
    <t>Donna Cox</t>
  </si>
  <si>
    <t>5639</t>
  </si>
  <si>
    <t>Elaine Miller</t>
  </si>
  <si>
    <t>74733</t>
  </si>
  <si>
    <t>Gayle McGill</t>
  </si>
  <si>
    <t>136613</t>
  </si>
  <si>
    <t>Gemma Nicol</t>
  </si>
  <si>
    <t>134711</t>
  </si>
  <si>
    <t>Graeme Butchart</t>
  </si>
  <si>
    <t>75481</t>
  </si>
  <si>
    <t>Heather Wallace1</t>
  </si>
  <si>
    <t>97220</t>
  </si>
  <si>
    <t>Julia McGuckin</t>
  </si>
  <si>
    <t>22983</t>
  </si>
  <si>
    <t>Kirsty Wright</t>
  </si>
  <si>
    <t>78647</t>
  </si>
  <si>
    <t>Laura Stirrat</t>
  </si>
  <si>
    <t>62798</t>
  </si>
  <si>
    <t>Laura1 Doherty</t>
  </si>
  <si>
    <t>66314</t>
  </si>
  <si>
    <t>Lorraine Anderson</t>
  </si>
  <si>
    <t>66865</t>
  </si>
  <si>
    <t>Natalie Renwick</t>
  </si>
  <si>
    <t>72935</t>
  </si>
  <si>
    <t>Paul McKee</t>
  </si>
  <si>
    <t>75765</t>
  </si>
  <si>
    <t>Priya Legha</t>
  </si>
  <si>
    <t>136614</t>
  </si>
  <si>
    <t>Sean Henderson</t>
  </si>
  <si>
    <t>22348</t>
  </si>
  <si>
    <t>Steven Hunter</t>
  </si>
  <si>
    <t>136611</t>
  </si>
  <si>
    <t>Week 17</t>
  </si>
  <si>
    <t>Week 18</t>
  </si>
  <si>
    <t>CHC</t>
  </si>
  <si>
    <t>GAC</t>
  </si>
  <si>
    <t>HEC</t>
  </si>
  <si>
    <t>PAD</t>
  </si>
  <si>
    <t>KAC</t>
  </si>
  <si>
    <t>WSP</t>
  </si>
  <si>
    <t>HE</t>
  </si>
  <si>
    <t>ASC &amp; GE</t>
  </si>
  <si>
    <t>PWD</t>
  </si>
  <si>
    <t>Calls</t>
  </si>
  <si>
    <t>Channel</t>
  </si>
  <si>
    <t>Digit</t>
  </si>
  <si>
    <t>GAS</t>
  </si>
  <si>
    <t>ELE</t>
  </si>
  <si>
    <t>Energy</t>
  </si>
  <si>
    <t>Total</t>
  </si>
  <si>
    <t>LE1 Call Forecast</t>
  </si>
  <si>
    <t>Split By Site</t>
  </si>
  <si>
    <t>S&amp;R LE2 Targets</t>
  </si>
  <si>
    <t>Energy LE1 Targets</t>
  </si>
  <si>
    <t>Channel Targets</t>
  </si>
  <si>
    <t>LEI</t>
  </si>
  <si>
    <t>OLD</t>
  </si>
  <si>
    <t>STO</t>
  </si>
  <si>
    <t>UDD</t>
  </si>
  <si>
    <t>CAR</t>
  </si>
  <si>
    <t>MEMBE</t>
  </si>
  <si>
    <t>Week</t>
  </si>
  <si>
    <t>FTE % Split</t>
  </si>
  <si>
    <t>Target</t>
  </si>
  <si>
    <t>Actual</t>
  </si>
  <si>
    <t>% Target</t>
  </si>
  <si>
    <t>Potential</t>
  </si>
  <si>
    <t>OfficeID</t>
  </si>
  <si>
    <t>Dept</t>
  </si>
  <si>
    <t>Membe</t>
  </si>
  <si>
    <t>PDC</t>
  </si>
  <si>
    <t>ASC</t>
  </si>
  <si>
    <t>DynoR</t>
  </si>
  <si>
    <t>Landl</t>
  </si>
  <si>
    <t>Power</t>
  </si>
  <si>
    <t>KACalt</t>
  </si>
  <si>
    <t>Site</t>
  </si>
  <si>
    <t>Select Site:</t>
  </si>
  <si>
    <t>Select PC:</t>
  </si>
  <si>
    <t>Week 19</t>
  </si>
  <si>
    <t>PC</t>
  </si>
  <si>
    <t>Aaron Doherty</t>
  </si>
  <si>
    <t>90494</t>
  </si>
  <si>
    <t>Rank</t>
  </si>
  <si>
    <t>Office</t>
  </si>
  <si>
    <t>Team Manager</t>
  </si>
  <si>
    <t>PayID</t>
  </si>
  <si>
    <t>Qualified</t>
  </si>
  <si>
    <t>Total Conversion</t>
  </si>
  <si>
    <t>|British Gas Services | Service &amp; Repair | Commercial Acquisition | National Sales Campaign | Lets Get Digital | Leicester &amp; Oldbury ASC PC Reward</t>
  </si>
  <si>
    <t>British Gas | Service &amp; Repair | Commercial Acquisition | Lets Get Digital National Campaign | Stockport ASC PC Reward</t>
  </si>
  <si>
    <t>Total*</t>
  </si>
  <si>
    <t>*PC reward only paid if Platinum QA achieved for the week.</t>
  </si>
  <si>
    <t>Full/Part</t>
  </si>
  <si>
    <t>Part</t>
  </si>
  <si>
    <t>Full</t>
  </si>
  <si>
    <t>British Gas | Service &amp; Repair | Commercial Acquisition | Lets Get Digital National Campaign | Powerdial PC Reward</t>
  </si>
  <si>
    <t>DYNO</t>
  </si>
  <si>
    <t>British Gas | Service &amp; Repair | Commercial Acquisition | Lets Get Digital National Campaign | Dynorod PC Reward</t>
  </si>
  <si>
    <t>British Gas | Service &amp; Repair | Commercial Acquisition | Lets Get Digital National Campaign | Landlords PC Reward</t>
  </si>
  <si>
    <t>Landlords</t>
  </si>
  <si>
    <t>Udd</t>
  </si>
  <si>
    <t>British Gas | Service &amp; Repair | Commercial Acquisition | Lets Get Digital National Campaign | Uddingston PC Reward</t>
  </si>
  <si>
    <t>NoCSAs</t>
  </si>
  <si>
    <t>Hours_pw</t>
  </si>
  <si>
    <t>Asc</t>
  </si>
  <si>
    <t>Apps</t>
  </si>
  <si>
    <t>KACAlt</t>
  </si>
  <si>
    <t>Gas</t>
  </si>
  <si>
    <t>ConvRate</t>
  </si>
  <si>
    <t>John Simpson</t>
  </si>
  <si>
    <t>85480</t>
  </si>
  <si>
    <t>23140</t>
  </si>
  <si>
    <t>27098</t>
  </si>
  <si>
    <t>Press Hand To Refresh</t>
  </si>
  <si>
    <t>r</t>
  </si>
  <si>
    <t>a</t>
  </si>
  <si>
    <t>Amardeep Singh</t>
  </si>
  <si>
    <t>Levi JadeRhodesSuleman</t>
  </si>
  <si>
    <t>Carl Wilkinson</t>
  </si>
  <si>
    <t>Paul Needham</t>
  </si>
  <si>
    <t>Mark Jones</t>
  </si>
  <si>
    <t>David Cameron</t>
  </si>
  <si>
    <t>David Sinclair</t>
  </si>
  <si>
    <t>Heather Wallace</t>
  </si>
  <si>
    <t>Laura Doherty</t>
  </si>
  <si>
    <t>Potential Reward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</si>
</sst>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"/>
    <numFmt numFmtId="166" formatCode="&quot;£&quot;#,##0.0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[$-809]dd\ mmmm\ yyyy"/>
  </numFmts>
  <fonts count="64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Marlett"/>
      <family val="0"/>
    </font>
    <font>
      <b/>
      <i/>
      <sz val="11"/>
      <color indexed="8"/>
      <name val="Calibri"/>
      <family val="2"/>
    </font>
    <font>
      <sz val="11"/>
      <color indexed="22"/>
      <name val="Calibri"/>
      <family val="2"/>
    </font>
    <font>
      <sz val="10"/>
      <color indexed="8"/>
      <name val="Marlett"/>
      <family val="0"/>
    </font>
    <font>
      <b/>
      <sz val="18"/>
      <color indexed="8"/>
      <name val="Calibri"/>
      <family val="2"/>
    </font>
    <font>
      <sz val="11"/>
      <color indexed="63"/>
      <name val="Calibri"/>
      <family val="0"/>
    </font>
    <font>
      <i/>
      <sz val="14"/>
      <color indexed="63"/>
      <name val="Calibri"/>
      <family val="0"/>
    </font>
    <font>
      <b/>
      <sz val="24"/>
      <color indexed="63"/>
      <name val="Cambria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12"/>
      <color theme="1"/>
      <name val="Marlett"/>
      <family val="0"/>
    </font>
    <font>
      <b/>
      <i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sz val="10"/>
      <color theme="1"/>
      <name val="Marlett"/>
      <family val="0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hair">
        <color theme="4"/>
      </bottom>
    </border>
    <border>
      <left style="thin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thin">
        <color theme="4"/>
      </left>
      <right style="thin">
        <color theme="4"/>
      </right>
      <top style="hair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medium">
        <color theme="4"/>
      </top>
      <bottom style="medium">
        <color theme="4"/>
      </bottom>
    </border>
    <border>
      <left>
        <color indexed="63"/>
      </left>
      <right style="thin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hair">
        <color theme="0" tint="-0.04997999966144562"/>
      </top>
      <bottom style="hair">
        <color theme="0" tint="-0.04997999966144562"/>
      </bottom>
    </border>
    <border>
      <left>
        <color indexed="63"/>
      </left>
      <right>
        <color indexed="63"/>
      </right>
      <top style="hair">
        <color theme="0" tint="-0.04997999966144562"/>
      </top>
      <bottom style="medium">
        <color theme="4"/>
      </bottom>
    </border>
    <border>
      <left style="thin">
        <color theme="4"/>
      </left>
      <right>
        <color indexed="63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hair">
        <color theme="0" tint="-0.04997999966144562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0" tint="-0.04997999966144562"/>
      </bottom>
    </border>
    <border>
      <left style="thin">
        <color theme="4"/>
      </left>
      <right>
        <color indexed="63"/>
      </right>
      <top style="medium">
        <color theme="4"/>
      </top>
      <bottom style="hair">
        <color theme="0" tint="-0.04997999966144562"/>
      </bottom>
    </border>
    <border>
      <left style="thin">
        <color theme="4"/>
      </left>
      <right style="medium">
        <color theme="4"/>
      </right>
      <top style="medium">
        <color theme="4"/>
      </top>
      <bottom style="hair">
        <color theme="0" tint="-0.04997999966144562"/>
      </bottom>
    </border>
    <border>
      <left>
        <color indexed="63"/>
      </left>
      <right style="thin">
        <color theme="4"/>
      </right>
      <top style="medium">
        <color theme="4"/>
      </top>
      <bottom style="hair">
        <color theme="0" tint="-0.04997999966144562"/>
      </bottom>
    </border>
    <border>
      <left style="medium">
        <color theme="4"/>
      </left>
      <right style="thin">
        <color theme="4"/>
      </right>
      <top style="hair">
        <color theme="0" tint="-0.04997999966144562"/>
      </top>
      <bottom style="hair">
        <color theme="0" tint="-0.04997999966144562"/>
      </bottom>
    </border>
    <border>
      <left style="thin">
        <color theme="4"/>
      </left>
      <right style="thin">
        <color theme="4"/>
      </right>
      <top style="hair">
        <color theme="0" tint="-0.04997999966144562"/>
      </top>
      <bottom style="hair">
        <color theme="0" tint="-0.04997999966144562"/>
      </bottom>
    </border>
    <border>
      <left style="thin">
        <color theme="4"/>
      </left>
      <right>
        <color indexed="63"/>
      </right>
      <top style="hair">
        <color theme="0" tint="-0.04997999966144562"/>
      </top>
      <bottom style="hair">
        <color theme="0" tint="-0.04997999966144562"/>
      </bottom>
    </border>
    <border>
      <left style="thin">
        <color theme="4"/>
      </left>
      <right style="medium">
        <color theme="4"/>
      </right>
      <top style="hair">
        <color theme="0" tint="-0.04997999966144562"/>
      </top>
      <bottom style="hair">
        <color theme="0" tint="-0.04997999966144562"/>
      </bottom>
    </border>
    <border>
      <left>
        <color indexed="63"/>
      </left>
      <right style="thin">
        <color theme="4"/>
      </right>
      <top style="hair">
        <color theme="0" tint="-0.04997999966144562"/>
      </top>
      <bottom style="hair">
        <color theme="0" tint="-0.04997999966144562"/>
      </bottom>
    </border>
    <border>
      <left style="medium">
        <color theme="4"/>
      </left>
      <right style="thin">
        <color theme="4"/>
      </right>
      <top style="hair">
        <color theme="0" tint="-0.04997999966144562"/>
      </top>
      <bottom style="medium">
        <color theme="4"/>
      </bottom>
    </border>
    <border>
      <left style="thin">
        <color theme="4"/>
      </left>
      <right style="thin">
        <color theme="4"/>
      </right>
      <top style="hair">
        <color theme="0" tint="-0.04997999966144562"/>
      </top>
      <bottom style="medium">
        <color theme="4"/>
      </bottom>
    </border>
    <border>
      <left style="thin">
        <color theme="4"/>
      </left>
      <right>
        <color indexed="63"/>
      </right>
      <top style="hair">
        <color theme="0" tint="-0.04997999966144562"/>
      </top>
      <bottom style="medium">
        <color theme="4"/>
      </bottom>
    </border>
    <border>
      <left style="thin">
        <color theme="4"/>
      </left>
      <right style="medium">
        <color theme="4"/>
      </right>
      <top style="hair">
        <color theme="0" tint="-0.04997999966144562"/>
      </top>
      <bottom style="medium">
        <color theme="4"/>
      </bottom>
    </border>
    <border>
      <left>
        <color indexed="63"/>
      </left>
      <right style="thin">
        <color theme="4"/>
      </right>
      <top style="hair">
        <color theme="0" tint="-0.04997999966144562"/>
      </top>
      <bottom style="medium">
        <color theme="4"/>
      </bottom>
    </border>
    <border>
      <left style="medium">
        <color theme="4"/>
      </left>
      <right style="thin">
        <color theme="4"/>
      </right>
      <top>
        <color indexed="63"/>
      </top>
      <bottom style="hair">
        <color theme="0" tint="-0.04997999966144562"/>
      </bottom>
    </border>
    <border>
      <left style="thin">
        <color theme="4"/>
      </left>
      <right style="thin">
        <color theme="4"/>
      </right>
      <top>
        <color indexed="63"/>
      </top>
      <bottom style="hair">
        <color theme="0" tint="-0.04997999966144562"/>
      </bottom>
    </border>
    <border>
      <left style="thin">
        <color theme="4"/>
      </left>
      <right style="medium">
        <color theme="4"/>
      </right>
      <top>
        <color indexed="63"/>
      </top>
      <bottom style="hair">
        <color theme="0" tint="-0.04997999966144562"/>
      </bottom>
    </border>
    <border>
      <left>
        <color indexed="63"/>
      </left>
      <right style="thin">
        <color theme="4"/>
      </right>
      <top>
        <color indexed="63"/>
      </top>
      <bottom style="hair">
        <color theme="0" tint="-0.04997999966144562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/>
    </xf>
    <xf numFmtId="3" fontId="53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3" fontId="53" fillId="0" borderId="10" xfId="0" applyNumberFormat="1" applyFont="1" applyBorder="1" applyAlignment="1">
      <alignment horizontal="center"/>
    </xf>
    <xf numFmtId="0" fontId="55" fillId="20" borderId="10" xfId="0" applyFont="1" applyFill="1" applyBorder="1" applyAlignment="1">
      <alignment horizontal="center"/>
    </xf>
    <xf numFmtId="0" fontId="56" fillId="20" borderId="10" xfId="0" applyFont="1" applyFill="1" applyBorder="1" applyAlignment="1">
      <alignment horizontal="center" vertical="center"/>
    </xf>
    <xf numFmtId="0" fontId="55" fillId="2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5" fillId="20" borderId="11" xfId="0" applyFont="1" applyFill="1" applyBorder="1" applyAlignment="1">
      <alignment horizontal="center"/>
    </xf>
    <xf numFmtId="3" fontId="35" fillId="0" borderId="12" xfId="0" applyNumberFormat="1" applyFont="1" applyBorder="1" applyAlignment="1">
      <alignment horizontal="center" vertical="center"/>
    </xf>
    <xf numFmtId="0" fontId="1" fillId="0" borderId="12" xfId="57" applyFont="1" applyFill="1" applyBorder="1" applyAlignment="1">
      <alignment horizontal="center" vertical="center" wrapText="1"/>
      <protection/>
    </xf>
    <xf numFmtId="2" fontId="1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left" vertical="center" wrapText="1"/>
      <protection/>
    </xf>
    <xf numFmtId="164" fontId="55" fillId="20" borderId="13" xfId="0" applyNumberFormat="1" applyFont="1" applyFill="1" applyBorder="1" applyAlignment="1">
      <alignment horizontal="center"/>
    </xf>
    <xf numFmtId="164" fontId="1" fillId="0" borderId="14" xfId="57" applyNumberFormat="1" applyFont="1" applyFill="1" applyBorder="1" applyAlignment="1">
      <alignment horizontal="center" vertical="center" wrapText="1"/>
      <protection/>
    </xf>
    <xf numFmtId="3" fontId="35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58" applyFont="1" applyFill="1" applyBorder="1" applyAlignment="1">
      <alignment horizontal="right" wrapText="1"/>
      <protection/>
    </xf>
    <xf numFmtId="0" fontId="3" fillId="0" borderId="12" xfId="58" applyFont="1" applyFill="1" applyBorder="1" applyAlignment="1">
      <alignment wrapText="1"/>
      <protection/>
    </xf>
    <xf numFmtId="10" fontId="3" fillId="0" borderId="12" xfId="58" applyNumberFormat="1" applyFont="1" applyFill="1" applyBorder="1" applyAlignment="1">
      <alignment horizontal="right" wrapText="1"/>
      <protection/>
    </xf>
    <xf numFmtId="2" fontId="3" fillId="0" borderId="12" xfId="58" applyNumberFormat="1" applyFont="1" applyFill="1" applyBorder="1" applyAlignment="1">
      <alignment horizontal="right" wrapText="1"/>
      <protection/>
    </xf>
    <xf numFmtId="9" fontId="35" fillId="0" borderId="15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3" fontId="3" fillId="0" borderId="12" xfId="58" applyNumberFormat="1" applyFont="1" applyFill="1" applyBorder="1" applyAlignment="1">
      <alignment horizontal="right" wrapText="1"/>
      <protection/>
    </xf>
    <xf numFmtId="9" fontId="0" fillId="0" borderId="0" xfId="0" applyNumberFormat="1" applyAlignment="1">
      <alignment/>
    </xf>
    <xf numFmtId="0" fontId="55" fillId="20" borderId="17" xfId="0" applyFont="1" applyFill="1" applyBorder="1" applyAlignment="1">
      <alignment horizontal="center"/>
    </xf>
    <xf numFmtId="0" fontId="55" fillId="20" borderId="18" xfId="0" applyFont="1" applyFill="1" applyBorder="1" applyAlignment="1">
      <alignment horizontal="center"/>
    </xf>
    <xf numFmtId="0" fontId="55" fillId="20" borderId="19" xfId="0" applyFont="1" applyFill="1" applyBorder="1" applyAlignment="1">
      <alignment horizontal="center"/>
    </xf>
    <xf numFmtId="0" fontId="55" fillId="20" borderId="20" xfId="0" applyFont="1" applyFill="1" applyBorder="1" applyAlignment="1">
      <alignment horizontal="center"/>
    </xf>
    <xf numFmtId="0" fontId="53" fillId="0" borderId="0" xfId="0" applyFont="1" applyAlignment="1">
      <alignment horizontal="right" vertical="center"/>
    </xf>
    <xf numFmtId="0" fontId="5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0" fontId="0" fillId="0" borderId="2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55" fillId="20" borderId="17" xfId="0" applyFont="1" applyFill="1" applyBorder="1" applyAlignment="1" applyProtection="1">
      <alignment horizontal="center"/>
      <protection hidden="1"/>
    </xf>
    <xf numFmtId="0" fontId="55" fillId="20" borderId="18" xfId="0" applyFont="1" applyFill="1" applyBorder="1" applyAlignment="1" applyProtection="1">
      <alignment horizontal="center"/>
      <protection hidden="1"/>
    </xf>
    <xf numFmtId="0" fontId="55" fillId="20" borderId="19" xfId="0" applyFont="1" applyFill="1" applyBorder="1" applyAlignment="1" applyProtection="1">
      <alignment horizontal="center"/>
      <protection hidden="1"/>
    </xf>
    <xf numFmtId="165" fontId="0" fillId="0" borderId="21" xfId="0" applyNumberFormat="1" applyBorder="1" applyAlignment="1" applyProtection="1">
      <alignment horizontal="center" vertical="center"/>
      <protection hidden="1"/>
    </xf>
    <xf numFmtId="166" fontId="0" fillId="0" borderId="23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8" fillId="0" borderId="0" xfId="0" applyFont="1" applyAlignment="1">
      <alignment/>
    </xf>
    <xf numFmtId="0" fontId="0" fillId="34" borderId="24" xfId="0" applyFill="1" applyBorder="1" applyAlignment="1" applyProtection="1">
      <alignment horizontal="center" vertical="center" wrapText="1"/>
      <protection hidden="1"/>
    </xf>
    <xf numFmtId="0" fontId="0" fillId="34" borderId="25" xfId="0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 applyProtection="1">
      <alignment horizontal="center" vertical="center" wrapText="1"/>
      <protection hidden="1"/>
    </xf>
    <xf numFmtId="0" fontId="0" fillId="34" borderId="27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59" fillId="0" borderId="29" xfId="0" applyFont="1" applyBorder="1" applyAlignment="1" applyProtection="1">
      <alignment horizontal="center" vertical="center"/>
      <protection hidden="1"/>
    </xf>
    <xf numFmtId="0" fontId="3" fillId="0" borderId="12" xfId="56" applyFont="1" applyFill="1" applyBorder="1" applyAlignment="1">
      <alignment horizontal="right" wrapText="1"/>
      <protection/>
    </xf>
    <xf numFmtId="0" fontId="3" fillId="0" borderId="12" xfId="56" applyFont="1" applyFill="1" applyBorder="1" applyAlignment="1">
      <alignment wrapText="1"/>
      <protection/>
    </xf>
    <xf numFmtId="10" fontId="3" fillId="0" borderId="12" xfId="56" applyNumberFormat="1" applyFont="1" applyFill="1" applyBorder="1" applyAlignment="1">
      <alignment horizontal="right" wrapText="1"/>
      <protection/>
    </xf>
    <xf numFmtId="166" fontId="0" fillId="0" borderId="0" xfId="0" applyNumberFormat="1" applyBorder="1" applyAlignment="1" applyProtection="1">
      <alignment horizontal="center" vertical="center"/>
      <protection hidden="1"/>
    </xf>
    <xf numFmtId="166" fontId="60" fillId="0" borderId="0" xfId="0" applyNumberFormat="1" applyFont="1" applyBorder="1" applyAlignment="1" applyProtection="1">
      <alignment horizontal="left" vertical="center"/>
      <protection hidden="1"/>
    </xf>
    <xf numFmtId="0" fontId="59" fillId="0" borderId="30" xfId="0" applyFont="1" applyBorder="1" applyAlignment="1" applyProtection="1">
      <alignment horizontal="center" vertical="center"/>
      <protection hidden="1"/>
    </xf>
    <xf numFmtId="0" fontId="0" fillId="34" borderId="31" xfId="0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/>
    </xf>
    <xf numFmtId="3" fontId="56" fillId="0" borderId="0" xfId="0" applyNumberFormat="1" applyFont="1" applyFill="1" applyAlignment="1">
      <alignment horizontal="center"/>
    </xf>
    <xf numFmtId="0" fontId="35" fillId="0" borderId="32" xfId="0" applyFont="1" applyBorder="1" applyAlignment="1" applyProtection="1">
      <alignment vertical="center"/>
      <protection hidden="1"/>
    </xf>
    <xf numFmtId="0" fontId="35" fillId="0" borderId="33" xfId="0" applyFont="1" applyBorder="1" applyAlignment="1" applyProtection="1">
      <alignment vertical="center"/>
      <protection hidden="1"/>
    </xf>
    <xf numFmtId="0" fontId="35" fillId="0" borderId="34" xfId="0" applyFont="1" applyBorder="1" applyAlignment="1" applyProtection="1">
      <alignment vertical="center"/>
      <protection hidden="1"/>
    </xf>
    <xf numFmtId="0" fontId="62" fillId="0" borderId="29" xfId="0" applyFont="1" applyBorder="1" applyAlignment="1" applyProtection="1">
      <alignment horizontal="center" vertical="center"/>
      <protection hidden="1"/>
    </xf>
    <xf numFmtId="10" fontId="35" fillId="0" borderId="32" xfId="0" applyNumberFormat="1" applyFont="1" applyBorder="1" applyAlignment="1" applyProtection="1">
      <alignment horizontal="center" vertical="center"/>
      <protection hidden="1"/>
    </xf>
    <xf numFmtId="3" fontId="35" fillId="0" borderId="33" xfId="0" applyNumberFormat="1" applyFont="1" applyBorder="1" applyAlignment="1" applyProtection="1">
      <alignment horizontal="center" vertical="center"/>
      <protection hidden="1"/>
    </xf>
    <xf numFmtId="3" fontId="35" fillId="0" borderId="35" xfId="0" applyNumberFormat="1" applyFont="1" applyBorder="1" applyAlignment="1" applyProtection="1">
      <alignment horizontal="center" vertical="center"/>
      <protection hidden="1"/>
    </xf>
    <xf numFmtId="3" fontId="35" fillId="0" borderId="36" xfId="0" applyNumberFormat="1" applyFont="1" applyBorder="1" applyAlignment="1" applyProtection="1">
      <alignment horizontal="center" vertical="center"/>
      <protection hidden="1"/>
    </xf>
    <xf numFmtId="0" fontId="35" fillId="0" borderId="37" xfId="0" applyFont="1" applyBorder="1" applyAlignment="1" applyProtection="1">
      <alignment vertical="center"/>
      <protection hidden="1"/>
    </xf>
    <xf numFmtId="0" fontId="35" fillId="0" borderId="38" xfId="0" applyFont="1" applyBorder="1" applyAlignment="1" applyProtection="1">
      <alignment vertical="center"/>
      <protection hidden="1"/>
    </xf>
    <xf numFmtId="0" fontId="35" fillId="0" borderId="39" xfId="0" applyFont="1" applyBorder="1" applyAlignment="1" applyProtection="1">
      <alignment vertical="center"/>
      <protection hidden="1"/>
    </xf>
    <xf numFmtId="10" fontId="35" fillId="0" borderId="37" xfId="0" applyNumberFormat="1" applyFont="1" applyBorder="1" applyAlignment="1" applyProtection="1">
      <alignment horizontal="center" vertical="center"/>
      <protection hidden="1"/>
    </xf>
    <xf numFmtId="3" fontId="35" fillId="0" borderId="38" xfId="0" applyNumberFormat="1" applyFont="1" applyBorder="1" applyAlignment="1" applyProtection="1">
      <alignment horizontal="center" vertical="center"/>
      <protection hidden="1"/>
    </xf>
    <xf numFmtId="3" fontId="35" fillId="0" borderId="40" xfId="0" applyNumberFormat="1" applyFont="1" applyBorder="1" applyAlignment="1" applyProtection="1">
      <alignment horizontal="center" vertical="center"/>
      <protection hidden="1"/>
    </xf>
    <xf numFmtId="3" fontId="35" fillId="0" borderId="41" xfId="0" applyNumberFormat="1" applyFont="1" applyBorder="1" applyAlignment="1" applyProtection="1">
      <alignment horizontal="center" vertical="center"/>
      <protection hidden="1"/>
    </xf>
    <xf numFmtId="0" fontId="35" fillId="0" borderId="42" xfId="0" applyFont="1" applyBorder="1" applyAlignment="1" applyProtection="1">
      <alignment vertical="center"/>
      <protection hidden="1"/>
    </xf>
    <xf numFmtId="0" fontId="35" fillId="0" borderId="43" xfId="0" applyFont="1" applyBorder="1" applyAlignment="1" applyProtection="1">
      <alignment vertical="center"/>
      <protection hidden="1"/>
    </xf>
    <xf numFmtId="0" fontId="35" fillId="0" borderId="44" xfId="0" applyFont="1" applyBorder="1" applyAlignment="1" applyProtection="1">
      <alignment vertical="center"/>
      <protection hidden="1"/>
    </xf>
    <xf numFmtId="0" fontId="62" fillId="0" borderId="30" xfId="0" applyFont="1" applyBorder="1" applyAlignment="1" applyProtection="1">
      <alignment horizontal="center" vertical="center"/>
      <protection hidden="1"/>
    </xf>
    <xf numFmtId="10" fontId="35" fillId="0" borderId="42" xfId="0" applyNumberFormat="1" applyFont="1" applyBorder="1" applyAlignment="1" applyProtection="1">
      <alignment horizontal="center" vertical="center"/>
      <protection hidden="1"/>
    </xf>
    <xf numFmtId="3" fontId="35" fillId="0" borderId="43" xfId="0" applyNumberFormat="1" applyFont="1" applyBorder="1" applyAlignment="1" applyProtection="1">
      <alignment horizontal="center" vertical="center"/>
      <protection hidden="1"/>
    </xf>
    <xf numFmtId="3" fontId="35" fillId="0" borderId="45" xfId="0" applyNumberFormat="1" applyFont="1" applyBorder="1" applyAlignment="1" applyProtection="1">
      <alignment horizontal="center" vertical="center"/>
      <protection hidden="1"/>
    </xf>
    <xf numFmtId="3" fontId="35" fillId="0" borderId="46" xfId="0" applyNumberFormat="1" applyFont="1" applyBorder="1" applyAlignment="1" applyProtection="1">
      <alignment horizontal="center" vertical="center"/>
      <protection hidden="1"/>
    </xf>
    <xf numFmtId="0" fontId="35" fillId="0" borderId="34" xfId="0" applyFont="1" applyBorder="1" applyAlignment="1" applyProtection="1">
      <alignment horizontal="center" vertical="center"/>
      <protection hidden="1"/>
    </xf>
    <xf numFmtId="0" fontId="35" fillId="0" borderId="35" xfId="0" applyFont="1" applyBorder="1" applyAlignment="1" applyProtection="1">
      <alignment horizontal="center" vertical="center"/>
      <protection hidden="1"/>
    </xf>
    <xf numFmtId="0" fontId="35" fillId="0" borderId="39" xfId="0" applyFont="1" applyBorder="1" applyAlignment="1" applyProtection="1">
      <alignment horizontal="center" vertical="center"/>
      <protection hidden="1"/>
    </xf>
    <xf numFmtId="0" fontId="35" fillId="0" borderId="40" xfId="0" applyFont="1" applyBorder="1" applyAlignment="1" applyProtection="1">
      <alignment horizontal="center" vertical="center"/>
      <protection hidden="1"/>
    </xf>
    <xf numFmtId="0" fontId="35" fillId="0" borderId="44" xfId="0" applyFont="1" applyBorder="1" applyAlignment="1" applyProtection="1">
      <alignment horizontal="center" vertical="center"/>
      <protection hidden="1"/>
    </xf>
    <xf numFmtId="0" fontId="35" fillId="0" borderId="45" xfId="0" applyFont="1" applyBorder="1" applyAlignment="1" applyProtection="1">
      <alignment horizontal="center" vertical="center"/>
      <protection hidden="1"/>
    </xf>
    <xf numFmtId="0" fontId="35" fillId="0" borderId="47" xfId="0" applyFont="1" applyBorder="1" applyAlignment="1" applyProtection="1">
      <alignment vertical="center"/>
      <protection hidden="1"/>
    </xf>
    <xf numFmtId="0" fontId="35" fillId="0" borderId="48" xfId="0" applyFont="1" applyBorder="1" applyAlignment="1" applyProtection="1">
      <alignment vertical="center"/>
      <protection hidden="1"/>
    </xf>
    <xf numFmtId="0" fontId="35" fillId="0" borderId="49" xfId="0" applyFont="1" applyBorder="1" applyAlignment="1" applyProtection="1">
      <alignment horizontal="center" vertical="center"/>
      <protection hidden="1"/>
    </xf>
    <xf numFmtId="10" fontId="35" fillId="0" borderId="47" xfId="0" applyNumberFormat="1" applyFont="1" applyBorder="1" applyAlignment="1" applyProtection="1">
      <alignment horizontal="center" vertical="center"/>
      <protection hidden="1"/>
    </xf>
    <xf numFmtId="3" fontId="35" fillId="0" borderId="48" xfId="0" applyNumberFormat="1" applyFont="1" applyBorder="1" applyAlignment="1" applyProtection="1">
      <alignment horizontal="center" vertical="center"/>
      <protection hidden="1"/>
    </xf>
    <xf numFmtId="3" fontId="35" fillId="0" borderId="49" xfId="0" applyNumberFormat="1" applyFont="1" applyBorder="1" applyAlignment="1" applyProtection="1">
      <alignment horizontal="center" vertical="center"/>
      <protection hidden="1"/>
    </xf>
    <xf numFmtId="3" fontId="35" fillId="0" borderId="50" xfId="0" applyNumberFormat="1" applyFont="1" applyBorder="1" applyAlignment="1" applyProtection="1">
      <alignment horizontal="center" vertical="center"/>
      <protection hidden="1"/>
    </xf>
    <xf numFmtId="0" fontId="35" fillId="0" borderId="51" xfId="0" applyFont="1" applyBorder="1" applyAlignment="1" applyProtection="1">
      <alignment vertical="center"/>
      <protection hidden="1"/>
    </xf>
    <xf numFmtId="0" fontId="3" fillId="35" borderId="52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right" wrapText="1"/>
      <protection/>
    </xf>
    <xf numFmtId="0" fontId="3" fillId="0" borderId="12" xfId="55" applyFont="1" applyFill="1" applyBorder="1" applyAlignment="1">
      <alignment wrapText="1"/>
      <protection/>
    </xf>
    <xf numFmtId="10" fontId="3" fillId="0" borderId="12" xfId="55" applyNumberFormat="1" applyFont="1" applyFill="1" applyBorder="1" applyAlignment="1">
      <alignment horizontal="right" wrapText="1"/>
      <protection/>
    </xf>
    <xf numFmtId="10" fontId="35" fillId="0" borderId="36" xfId="0" applyNumberFormat="1" applyFont="1" applyBorder="1" applyAlignment="1" applyProtection="1">
      <alignment horizontal="center" vertical="center"/>
      <protection hidden="1"/>
    </xf>
    <xf numFmtId="10" fontId="35" fillId="0" borderId="50" xfId="0" applyNumberFormat="1" applyFont="1" applyBorder="1" applyAlignment="1" applyProtection="1">
      <alignment horizontal="center" vertical="center"/>
      <protection hidden="1"/>
    </xf>
    <xf numFmtId="10" fontId="35" fillId="0" borderId="41" xfId="0" applyNumberFormat="1" applyFont="1" applyBorder="1" applyAlignment="1" applyProtection="1">
      <alignment horizontal="center" vertical="center"/>
      <protection hidden="1"/>
    </xf>
    <xf numFmtId="10" fontId="35" fillId="0" borderId="46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5" fontId="35" fillId="0" borderId="36" xfId="0" applyNumberFormat="1" applyFont="1" applyBorder="1" applyAlignment="1" applyProtection="1">
      <alignment horizontal="center" vertical="center"/>
      <protection hidden="1"/>
    </xf>
    <xf numFmtId="165" fontId="35" fillId="0" borderId="50" xfId="0" applyNumberFormat="1" applyFont="1" applyBorder="1" applyAlignment="1" applyProtection="1">
      <alignment horizontal="center" vertical="center"/>
      <protection hidden="1"/>
    </xf>
    <xf numFmtId="165" fontId="35" fillId="0" borderId="41" xfId="0" applyNumberFormat="1" applyFont="1" applyBorder="1" applyAlignment="1" applyProtection="1">
      <alignment horizontal="center" vertical="center"/>
      <protection hidden="1"/>
    </xf>
    <xf numFmtId="165" fontId="35" fillId="0" borderId="46" xfId="0" applyNumberFormat="1" applyFont="1" applyBorder="1" applyAlignment="1" applyProtection="1">
      <alignment horizontal="center" vertical="center"/>
      <protection hidden="1"/>
    </xf>
    <xf numFmtId="9" fontId="35" fillId="0" borderId="32" xfId="0" applyNumberFormat="1" applyFont="1" applyBorder="1" applyAlignment="1" applyProtection="1">
      <alignment horizontal="center" vertical="center"/>
      <protection hidden="1"/>
    </xf>
    <xf numFmtId="9" fontId="35" fillId="0" borderId="47" xfId="0" applyNumberFormat="1" applyFont="1" applyBorder="1" applyAlignment="1" applyProtection="1">
      <alignment horizontal="center" vertical="center"/>
      <protection hidden="1"/>
    </xf>
    <xf numFmtId="9" fontId="35" fillId="0" borderId="37" xfId="0" applyNumberFormat="1" applyFont="1" applyBorder="1" applyAlignment="1" applyProtection="1">
      <alignment horizontal="center" vertical="center"/>
      <protection hidden="1"/>
    </xf>
    <xf numFmtId="9" fontId="35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wrapText="1"/>
    </xf>
    <xf numFmtId="0" fontId="63" fillId="0" borderId="53" xfId="0" applyFont="1" applyBorder="1" applyAlignment="1" applyProtection="1">
      <alignment horizontal="left"/>
      <protection hidden="1"/>
    </xf>
    <xf numFmtId="0" fontId="56" fillId="20" borderId="54" xfId="0" applyFont="1" applyFill="1" applyBorder="1" applyAlignment="1">
      <alignment horizontal="center"/>
    </xf>
    <xf numFmtId="0" fontId="56" fillId="20" borderId="55" xfId="0" applyFont="1" applyFill="1" applyBorder="1" applyAlignment="1">
      <alignment horizontal="center"/>
    </xf>
    <xf numFmtId="0" fontId="56" fillId="20" borderId="5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rmal_Data_1" xfId="56"/>
    <cellStyle name="Normal_Manpower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LEI_OLD!$F$16</c:f>
              <c:strCache>
                <c:ptCount val="1"/>
                <c:pt idx="0">
                  <c:v>CHC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LEI_OLD!$F$19</c:f>
              <c:numCache/>
            </c:numRef>
          </c:val>
        </c:ser>
        <c:gapWidth val="0"/>
        <c:axId val="54630784"/>
        <c:axId val="21915009"/>
      </c:barChart>
      <c:catAx>
        <c:axId val="546307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LEI_OLD!$G$16</c:f>
              <c:strCache>
                <c:ptCount val="1"/>
                <c:pt idx="0">
                  <c:v>GAC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LEI_OLD!$G$19</c:f>
              <c:numCache/>
            </c:numRef>
          </c:val>
        </c:ser>
        <c:gapWidth val="0"/>
        <c:axId val="63017354"/>
        <c:axId val="30285275"/>
      </c:barChart>
      <c:catAx>
        <c:axId val="63017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6301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LEI_OLD!$H$16</c:f>
              <c:strCache>
                <c:ptCount val="1"/>
                <c:pt idx="0">
                  <c:v>HEC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LEI_OLD!$H$19</c:f>
              <c:numCache/>
            </c:numRef>
          </c:val>
        </c:ser>
        <c:gapWidth val="0"/>
        <c:axId val="4132020"/>
        <c:axId val="37188181"/>
      </c:barChart>
      <c:catAx>
        <c:axId val="413202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413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LEI_OLD!$I$16</c:f>
              <c:strCache>
                <c:ptCount val="1"/>
                <c:pt idx="0">
                  <c:v>PAD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LEI_OLD!$I$19</c:f>
              <c:numCache/>
            </c:numRef>
          </c:val>
        </c:ser>
        <c:gapWidth val="0"/>
        <c:axId val="66258174"/>
        <c:axId val="59452655"/>
      </c:barChart>
      <c:catAx>
        <c:axId val="66258174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66258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LEI_OLD!$J$16</c:f>
              <c:strCache>
                <c:ptCount val="1"/>
                <c:pt idx="0">
                  <c:v>KAC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LEI_OLD!$J$19</c:f>
              <c:numCache/>
            </c:numRef>
          </c:val>
        </c:ser>
        <c:gapWidth val="0"/>
        <c:axId val="65311848"/>
        <c:axId val="50935721"/>
      </c:barChart>
      <c:catAx>
        <c:axId val="65311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LEI_OLD!$K$16</c:f>
              <c:strCache>
                <c:ptCount val="1"/>
                <c:pt idx="0">
                  <c:v>WSP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LEI_OLD!$K$19</c:f>
              <c:numCache/>
            </c:numRef>
          </c:val>
        </c:ser>
        <c:gapWidth val="0"/>
        <c:axId val="55768306"/>
        <c:axId val="32152707"/>
      </c:barChart>
      <c:catAx>
        <c:axId val="55768306"/>
        <c:scaling>
          <c:orientation val="minMax"/>
        </c:scaling>
        <c:axPos val="b"/>
        <c:delete val="1"/>
        <c:majorTickMark val="out"/>
        <c:minorTickMark val="none"/>
        <c:tickLblPos val="nextTo"/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LEI_OLD!$L$16</c:f>
              <c:strCache>
                <c:ptCount val="1"/>
                <c:pt idx="0">
                  <c:v>HE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LEI_OLD!$L$19</c:f>
              <c:numCache/>
            </c:numRef>
          </c:val>
        </c:ser>
        <c:gapWidth val="0"/>
        <c:axId val="20938908"/>
        <c:axId val="54232445"/>
      </c:barChart>
      <c:catAx>
        <c:axId val="2093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701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LEI_OLD!$M$16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LEI_OLD!$M$19</c:f>
              <c:numCache/>
            </c:numRef>
          </c:val>
        </c:ser>
        <c:gapWidth val="0"/>
        <c:axId val="18329958"/>
        <c:axId val="30751895"/>
      </c:barChart>
      <c:catAx>
        <c:axId val="18329958"/>
        <c:scaling>
          <c:orientation val="minMax"/>
        </c:scaling>
        <c:axPos val="b"/>
        <c:delete val="1"/>
        <c:majorTickMark val="out"/>
        <c:minorTickMark val="none"/>
        <c:tickLblPos val="nextTo"/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  <c:max val="1.2"/>
          <c:min val="0"/>
        </c:scaling>
        <c:axPos val="l"/>
        <c:delete val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Relationship Id="rId13" Type="http://schemas.openxmlformats.org/officeDocument/2006/relationships/chart" Target="/xl/charts/chart7.xml" /><Relationship Id="rId14" Type="http://schemas.openxmlformats.org/officeDocument/2006/relationships/chart" Target="/xl/charts/chart8.xml" /><Relationship Id="rId15" Type="http://schemas.openxmlformats.org/officeDocument/2006/relationships/image" Target="../media/image8.png" /><Relationship Id="rId16" Type="http://schemas.openxmlformats.org/officeDocument/2006/relationships/image" Target="../media/image1.emf" /><Relationship Id="rId1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419100</xdr:colOff>
      <xdr:row>27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343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15</xdr:row>
      <xdr:rowOff>9525</xdr:rowOff>
    </xdr:from>
    <xdr:to>
      <xdr:col>17</xdr:col>
      <xdr:colOff>228600</xdr:colOff>
      <xdr:row>18</xdr:row>
      <xdr:rowOff>85725</xdr:rowOff>
    </xdr:to>
    <xdr:sp>
      <xdr:nvSpPr>
        <xdr:cNvPr id="2" name="Subtitle 3"/>
        <xdr:cNvSpPr>
          <a:spLocks/>
        </xdr:cNvSpPr>
      </xdr:nvSpPr>
      <xdr:spPr>
        <a:xfrm>
          <a:off x="7019925" y="2867025"/>
          <a:ext cx="3571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Created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By Jonathan Bell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Planning &amp; Forecasting Manager. S&amp;R Commercial Acquisition.</a:t>
          </a:r>
        </a:p>
      </xdr:txBody>
    </xdr:sp>
    <xdr:clientData/>
  </xdr:twoCellAnchor>
  <xdr:twoCellAnchor>
    <xdr:from>
      <xdr:col>0</xdr:col>
      <xdr:colOff>523875</xdr:colOff>
      <xdr:row>9</xdr:row>
      <xdr:rowOff>180975</xdr:rowOff>
    </xdr:from>
    <xdr:to>
      <xdr:col>7</xdr:col>
      <xdr:colOff>28575</xdr:colOff>
      <xdr:row>15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23875" y="1895475"/>
          <a:ext cx="3771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solidFill>
                <a:srgbClr val="333333"/>
              </a:solidFill>
            </a:rPr>
            <a:t>2012</a:t>
          </a:r>
          <a:r>
            <a:rPr lang="en-US" cap="none" sz="2400" b="1" i="0" u="none" baseline="0">
              <a:solidFill>
                <a:srgbClr val="333333"/>
              </a:solidFill>
            </a:rPr>
            <a:t> Lets Get Digital Campaign. Weeks 18 &amp; 19. 
</a:t>
          </a:r>
          <a:r>
            <a:rPr lang="en-US" cap="none" sz="2400" b="1" i="0" u="none" baseline="0">
              <a:solidFill>
                <a:srgbClr val="333333"/>
              </a:solidFill>
            </a:rPr>
            <a:t>ASC, General Enquires, Powerdial, Dynorod, Digital &amp; Landlords.</a:t>
          </a:r>
        </a:p>
      </xdr:txBody>
    </xdr:sp>
    <xdr:clientData/>
  </xdr:twoCellAnchor>
  <xdr:twoCellAnchor editAs="oneCell">
    <xdr:from>
      <xdr:col>9</xdr:col>
      <xdr:colOff>352425</xdr:colOff>
      <xdr:row>21</xdr:row>
      <xdr:rowOff>0</xdr:rowOff>
    </xdr:from>
    <xdr:to>
      <xdr:col>17</xdr:col>
      <xdr:colOff>247650</xdr:colOff>
      <xdr:row>27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4000500"/>
          <a:ext cx="477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14</xdr:col>
      <xdr:colOff>600075</xdr:colOff>
      <xdr:row>4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95250" y="47625"/>
          <a:ext cx="8648700" cy="78105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514350</xdr:colOff>
      <xdr:row>19</xdr:row>
      <xdr:rowOff>152400</xdr:rowOff>
    </xdr:from>
    <xdr:to>
      <xdr:col>4</xdr:col>
      <xdr:colOff>66675</xdr:colOff>
      <xdr:row>24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423862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15</xdr:row>
      <xdr:rowOff>57150</xdr:rowOff>
    </xdr:from>
    <xdr:to>
      <xdr:col>4</xdr:col>
      <xdr:colOff>142875</xdr:colOff>
      <xdr:row>19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371850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19050</xdr:rowOff>
    </xdr:from>
    <xdr:to>
      <xdr:col>1</xdr:col>
      <xdr:colOff>628650</xdr:colOff>
      <xdr:row>10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4287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15</xdr:col>
      <xdr:colOff>114300</xdr:colOff>
      <xdr:row>30</xdr:row>
      <xdr:rowOff>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5124450"/>
          <a:ext cx="873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7</xdr:row>
      <xdr:rowOff>0</xdr:rowOff>
    </xdr:from>
    <xdr:to>
      <xdr:col>5</xdr:col>
      <xdr:colOff>571500</xdr:colOff>
      <xdr:row>14</xdr:row>
      <xdr:rowOff>114300</xdr:rowOff>
    </xdr:to>
    <xdr:grpSp>
      <xdr:nvGrpSpPr>
        <xdr:cNvPr id="8" name="Group 97"/>
        <xdr:cNvGrpSpPr>
          <a:grpSpLocks/>
        </xdr:cNvGrpSpPr>
      </xdr:nvGrpSpPr>
      <xdr:grpSpPr>
        <a:xfrm>
          <a:off x="3000375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9" name="Rounded Rectangle 201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0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1" name="Rounded Rectangle 203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57150</xdr:colOff>
      <xdr:row>9</xdr:row>
      <xdr:rowOff>57150</xdr:rowOff>
    </xdr:from>
    <xdr:to>
      <xdr:col>5</xdr:col>
      <xdr:colOff>638175</xdr:colOff>
      <xdr:row>9</xdr:row>
      <xdr:rowOff>57150</xdr:rowOff>
    </xdr:to>
    <xdr:sp>
      <xdr:nvSpPr>
        <xdr:cNvPr id="12" name="Straight Connector 189"/>
        <xdr:cNvSpPr>
          <a:spLocks/>
        </xdr:cNvSpPr>
      </xdr:nvSpPr>
      <xdr:spPr>
        <a:xfrm flipV="1">
          <a:off x="2933700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0</xdr:rowOff>
    </xdr:from>
    <xdr:to>
      <xdr:col>6</xdr:col>
      <xdr:colOff>561975</xdr:colOff>
      <xdr:row>14</xdr:row>
      <xdr:rowOff>114300</xdr:rowOff>
    </xdr:to>
    <xdr:grpSp>
      <xdr:nvGrpSpPr>
        <xdr:cNvPr id="13" name="Group 97"/>
        <xdr:cNvGrpSpPr>
          <a:grpSpLocks/>
        </xdr:cNvGrpSpPr>
      </xdr:nvGrpSpPr>
      <xdr:grpSpPr>
        <a:xfrm>
          <a:off x="36385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14" name="Rounded Rectangle 205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5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6" name="Rounded Rectangle 207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9</xdr:row>
      <xdr:rowOff>57150</xdr:rowOff>
    </xdr:from>
    <xdr:to>
      <xdr:col>6</xdr:col>
      <xdr:colOff>628650</xdr:colOff>
      <xdr:row>9</xdr:row>
      <xdr:rowOff>57150</xdr:rowOff>
    </xdr:to>
    <xdr:sp>
      <xdr:nvSpPr>
        <xdr:cNvPr id="17" name="Straight Connector 208"/>
        <xdr:cNvSpPr>
          <a:spLocks/>
        </xdr:cNvSpPr>
      </xdr:nvSpPr>
      <xdr:spPr>
        <a:xfrm flipV="1">
          <a:off x="35718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0</xdr:rowOff>
    </xdr:from>
    <xdr:to>
      <xdr:col>7</xdr:col>
      <xdr:colOff>561975</xdr:colOff>
      <xdr:row>14</xdr:row>
      <xdr:rowOff>114300</xdr:rowOff>
    </xdr:to>
    <xdr:grpSp>
      <xdr:nvGrpSpPr>
        <xdr:cNvPr id="18" name="Group 97"/>
        <xdr:cNvGrpSpPr>
          <a:grpSpLocks/>
        </xdr:cNvGrpSpPr>
      </xdr:nvGrpSpPr>
      <xdr:grpSpPr>
        <a:xfrm>
          <a:off x="42862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19" name="Rounded Rectangle 210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0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21" name="Rounded Rectangle 212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9</xdr:row>
      <xdr:rowOff>57150</xdr:rowOff>
    </xdr:from>
    <xdr:to>
      <xdr:col>7</xdr:col>
      <xdr:colOff>628650</xdr:colOff>
      <xdr:row>9</xdr:row>
      <xdr:rowOff>57150</xdr:rowOff>
    </xdr:to>
    <xdr:sp>
      <xdr:nvSpPr>
        <xdr:cNvPr id="22" name="Straight Connector 213"/>
        <xdr:cNvSpPr>
          <a:spLocks/>
        </xdr:cNvSpPr>
      </xdr:nvSpPr>
      <xdr:spPr>
        <a:xfrm flipV="1">
          <a:off x="42195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7</xdr:row>
      <xdr:rowOff>0</xdr:rowOff>
    </xdr:from>
    <xdr:to>
      <xdr:col>8</xdr:col>
      <xdr:colOff>561975</xdr:colOff>
      <xdr:row>14</xdr:row>
      <xdr:rowOff>114300</xdr:rowOff>
    </xdr:to>
    <xdr:grpSp>
      <xdr:nvGrpSpPr>
        <xdr:cNvPr id="23" name="Group 97"/>
        <xdr:cNvGrpSpPr>
          <a:grpSpLocks/>
        </xdr:cNvGrpSpPr>
      </xdr:nvGrpSpPr>
      <xdr:grpSpPr>
        <a:xfrm>
          <a:off x="49339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24" name="Rounded Rectangle 215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5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6" name="Rounded Rectangle 217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9</xdr:row>
      <xdr:rowOff>57150</xdr:rowOff>
    </xdr:from>
    <xdr:to>
      <xdr:col>8</xdr:col>
      <xdr:colOff>628650</xdr:colOff>
      <xdr:row>9</xdr:row>
      <xdr:rowOff>57150</xdr:rowOff>
    </xdr:to>
    <xdr:sp>
      <xdr:nvSpPr>
        <xdr:cNvPr id="27" name="Straight Connector 218"/>
        <xdr:cNvSpPr>
          <a:spLocks/>
        </xdr:cNvSpPr>
      </xdr:nvSpPr>
      <xdr:spPr>
        <a:xfrm flipV="1">
          <a:off x="48672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561975</xdr:colOff>
      <xdr:row>14</xdr:row>
      <xdr:rowOff>114300</xdr:rowOff>
    </xdr:to>
    <xdr:grpSp>
      <xdr:nvGrpSpPr>
        <xdr:cNvPr id="28" name="Group 97"/>
        <xdr:cNvGrpSpPr>
          <a:grpSpLocks/>
        </xdr:cNvGrpSpPr>
      </xdr:nvGrpSpPr>
      <xdr:grpSpPr>
        <a:xfrm>
          <a:off x="55816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29" name="Rounded Rectangle 220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30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sp>
        <xdr:nvSpPr>
          <xdr:cNvPr id="31" name="Rounded Rectangle 222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9</xdr:row>
      <xdr:rowOff>57150</xdr:rowOff>
    </xdr:from>
    <xdr:to>
      <xdr:col>9</xdr:col>
      <xdr:colOff>628650</xdr:colOff>
      <xdr:row>9</xdr:row>
      <xdr:rowOff>57150</xdr:rowOff>
    </xdr:to>
    <xdr:sp>
      <xdr:nvSpPr>
        <xdr:cNvPr id="32" name="Straight Connector 223"/>
        <xdr:cNvSpPr>
          <a:spLocks/>
        </xdr:cNvSpPr>
      </xdr:nvSpPr>
      <xdr:spPr>
        <a:xfrm flipV="1">
          <a:off x="55149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0</xdr:rowOff>
    </xdr:from>
    <xdr:to>
      <xdr:col>10</xdr:col>
      <xdr:colOff>561975</xdr:colOff>
      <xdr:row>14</xdr:row>
      <xdr:rowOff>114300</xdr:rowOff>
    </xdr:to>
    <xdr:grpSp>
      <xdr:nvGrpSpPr>
        <xdr:cNvPr id="33" name="Group 97"/>
        <xdr:cNvGrpSpPr>
          <a:grpSpLocks/>
        </xdr:cNvGrpSpPr>
      </xdr:nvGrpSpPr>
      <xdr:grpSpPr>
        <a:xfrm>
          <a:off x="62293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34" name="Rounded Rectangle 225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35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36" name="Rounded Rectangle 227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9</xdr:row>
      <xdr:rowOff>57150</xdr:rowOff>
    </xdr:from>
    <xdr:to>
      <xdr:col>10</xdr:col>
      <xdr:colOff>628650</xdr:colOff>
      <xdr:row>9</xdr:row>
      <xdr:rowOff>57150</xdr:rowOff>
    </xdr:to>
    <xdr:sp>
      <xdr:nvSpPr>
        <xdr:cNvPr id="37" name="Straight Connector 228"/>
        <xdr:cNvSpPr>
          <a:spLocks/>
        </xdr:cNvSpPr>
      </xdr:nvSpPr>
      <xdr:spPr>
        <a:xfrm flipV="1">
          <a:off x="61626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0</xdr:rowOff>
    </xdr:from>
    <xdr:to>
      <xdr:col>11</xdr:col>
      <xdr:colOff>561975</xdr:colOff>
      <xdr:row>14</xdr:row>
      <xdr:rowOff>114300</xdr:rowOff>
    </xdr:to>
    <xdr:grpSp>
      <xdr:nvGrpSpPr>
        <xdr:cNvPr id="38" name="Group 97"/>
        <xdr:cNvGrpSpPr>
          <a:grpSpLocks/>
        </xdr:cNvGrpSpPr>
      </xdr:nvGrpSpPr>
      <xdr:grpSpPr>
        <a:xfrm>
          <a:off x="68770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39" name="Rounded Rectangle 230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40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41" name="Rounded Rectangle 232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9</xdr:row>
      <xdr:rowOff>57150</xdr:rowOff>
    </xdr:from>
    <xdr:to>
      <xdr:col>11</xdr:col>
      <xdr:colOff>628650</xdr:colOff>
      <xdr:row>9</xdr:row>
      <xdr:rowOff>57150</xdr:rowOff>
    </xdr:to>
    <xdr:sp>
      <xdr:nvSpPr>
        <xdr:cNvPr id="42" name="Straight Connector 233"/>
        <xdr:cNvSpPr>
          <a:spLocks/>
        </xdr:cNvSpPr>
      </xdr:nvSpPr>
      <xdr:spPr>
        <a:xfrm flipV="1">
          <a:off x="68103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0</xdr:rowOff>
    </xdr:from>
    <xdr:to>
      <xdr:col>12</xdr:col>
      <xdr:colOff>561975</xdr:colOff>
      <xdr:row>14</xdr:row>
      <xdr:rowOff>114300</xdr:rowOff>
    </xdr:to>
    <xdr:grpSp>
      <xdr:nvGrpSpPr>
        <xdr:cNvPr id="43" name="Group 97"/>
        <xdr:cNvGrpSpPr>
          <a:grpSpLocks/>
        </xdr:cNvGrpSpPr>
      </xdr:nvGrpSpPr>
      <xdr:grpSpPr>
        <a:xfrm>
          <a:off x="7524750" y="1314450"/>
          <a:ext cx="447675" cy="1971675"/>
          <a:chOff x="10687049" y="1219199"/>
          <a:chExt cx="495301" cy="2085975"/>
        </a:xfrm>
        <a:solidFill>
          <a:srgbClr val="FFFFFF"/>
        </a:solidFill>
      </xdr:grpSpPr>
      <xdr:sp>
        <xdr:nvSpPr>
          <xdr:cNvPr id="44" name="Rounded Rectangle 240"/>
          <xdr:cNvSpPr>
            <a:spLocks/>
          </xdr:cNvSpPr>
        </xdr:nvSpPr>
        <xdr:spPr>
          <a:xfrm>
            <a:off x="10687049" y="1488811"/>
            <a:ext cx="484776" cy="1802282"/>
          </a:xfrm>
          <a:prstGeom prst="roundRect">
            <a:avLst/>
          </a:prstGeom>
          <a:solidFill>
            <a:srgbClr val="4F81BD"/>
          </a:solidFill>
          <a:ln w="9525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45" name="Chart 99"/>
          <xdr:cNvGraphicFramePr/>
        </xdr:nvGraphicFramePr>
        <xdr:xfrm>
          <a:off x="10687049" y="1219199"/>
          <a:ext cx="495301" cy="205729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46" name="Rounded Rectangle 242"/>
          <xdr:cNvSpPr>
            <a:spLocks/>
          </xdr:cNvSpPr>
        </xdr:nvSpPr>
        <xdr:spPr>
          <a:xfrm>
            <a:off x="10687049" y="3262412"/>
            <a:ext cx="484776" cy="42762"/>
          </a:xfrm>
          <a:prstGeom prst="roundRect">
            <a:avLst/>
          </a:prstGeom>
          <a:solidFill>
            <a:srgbClr val="92D0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9</xdr:row>
      <xdr:rowOff>57150</xdr:rowOff>
    </xdr:from>
    <xdr:to>
      <xdr:col>12</xdr:col>
      <xdr:colOff>628650</xdr:colOff>
      <xdr:row>9</xdr:row>
      <xdr:rowOff>57150</xdr:rowOff>
    </xdr:to>
    <xdr:sp>
      <xdr:nvSpPr>
        <xdr:cNvPr id="47" name="Straight Connector 243"/>
        <xdr:cNvSpPr>
          <a:spLocks/>
        </xdr:cNvSpPr>
      </xdr:nvSpPr>
      <xdr:spPr>
        <a:xfrm flipV="1">
          <a:off x="7458075" y="1704975"/>
          <a:ext cx="581025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457200</xdr:colOff>
      <xdr:row>10</xdr:row>
      <xdr:rowOff>180975</xdr:rowOff>
    </xdr:from>
    <xdr:to>
      <xdr:col>2</xdr:col>
      <xdr:colOff>361950</xdr:colOff>
      <xdr:row>13</xdr:row>
      <xdr:rowOff>133350</xdr:rowOff>
    </xdr:to>
    <xdr:pic macro="[0]!Calculate">
      <xdr:nvPicPr>
        <xdr:cNvPr id="48" name="Picture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2019300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66675</xdr:rowOff>
    </xdr:from>
    <xdr:to>
      <xdr:col>4</xdr:col>
      <xdr:colOff>695325</xdr:colOff>
      <xdr:row>8</xdr:row>
      <xdr:rowOff>228600</xdr:rowOff>
    </xdr:to>
    <xdr:pic>
      <xdr:nvPicPr>
        <xdr:cNvPr id="49" name="ComboBox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81150" y="1381125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9525</xdr:rowOff>
    </xdr:from>
    <xdr:to>
      <xdr:col>4</xdr:col>
      <xdr:colOff>695325</xdr:colOff>
      <xdr:row>10</xdr:row>
      <xdr:rowOff>76200</xdr:rowOff>
    </xdr:to>
    <xdr:pic>
      <xdr:nvPicPr>
        <xdr:cNvPr id="50" name="ComboBox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81150" y="165735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18</xdr:col>
      <xdr:colOff>0</xdr:colOff>
      <xdr:row>2</xdr:row>
      <xdr:rowOff>266700</xdr:rowOff>
    </xdr:to>
    <xdr:grpSp>
      <xdr:nvGrpSpPr>
        <xdr:cNvPr id="1" name="Group 6"/>
        <xdr:cNvGrpSpPr>
          <a:grpSpLocks/>
        </xdr:cNvGrpSpPr>
      </xdr:nvGrpSpPr>
      <xdr:grpSpPr>
        <a:xfrm>
          <a:off x="57150" y="95250"/>
          <a:ext cx="11220450" cy="78105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26</xdr:row>
      <xdr:rowOff>0</xdr:rowOff>
    </xdr:from>
    <xdr:to>
      <xdr:col>18</xdr:col>
      <xdr:colOff>38100</xdr:colOff>
      <xdr:row>29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48100"/>
          <a:ext cx="11258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18</xdr:col>
      <xdr:colOff>0</xdr:colOff>
      <xdr:row>2</xdr:row>
      <xdr:rowOff>266700</xdr:rowOff>
    </xdr:to>
    <xdr:grpSp>
      <xdr:nvGrpSpPr>
        <xdr:cNvPr id="1" name="Group 6"/>
        <xdr:cNvGrpSpPr>
          <a:grpSpLocks/>
        </xdr:cNvGrpSpPr>
      </xdr:nvGrpSpPr>
      <xdr:grpSpPr>
        <a:xfrm>
          <a:off x="57150" y="95250"/>
          <a:ext cx="11144250" cy="78105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57150</xdr:colOff>
      <xdr:row>22</xdr:row>
      <xdr:rowOff>0</xdr:rowOff>
    </xdr:from>
    <xdr:to>
      <xdr:col>18</xdr:col>
      <xdr:colOff>28575</xdr:colOff>
      <xdr:row>25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390900"/>
          <a:ext cx="11172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17</xdr:col>
      <xdr:colOff>0</xdr:colOff>
      <xdr:row>2</xdr:row>
      <xdr:rowOff>266700</xdr:rowOff>
    </xdr:to>
    <xdr:grpSp>
      <xdr:nvGrpSpPr>
        <xdr:cNvPr id="1" name="Group 6"/>
        <xdr:cNvGrpSpPr>
          <a:grpSpLocks/>
        </xdr:cNvGrpSpPr>
      </xdr:nvGrpSpPr>
      <xdr:grpSpPr>
        <a:xfrm>
          <a:off x="57150" y="95250"/>
          <a:ext cx="9896475" cy="78105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20</xdr:row>
      <xdr:rowOff>0</xdr:rowOff>
    </xdr:from>
    <xdr:to>
      <xdr:col>17</xdr:col>
      <xdr:colOff>19050</xdr:colOff>
      <xdr:row>23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162300"/>
          <a:ext cx="9915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17</xdr:col>
      <xdr:colOff>0</xdr:colOff>
      <xdr:row>2</xdr:row>
      <xdr:rowOff>266700</xdr:rowOff>
    </xdr:to>
    <xdr:grpSp>
      <xdr:nvGrpSpPr>
        <xdr:cNvPr id="1" name="Group 6"/>
        <xdr:cNvGrpSpPr>
          <a:grpSpLocks/>
        </xdr:cNvGrpSpPr>
      </xdr:nvGrpSpPr>
      <xdr:grpSpPr>
        <a:xfrm>
          <a:off x="57150" y="95250"/>
          <a:ext cx="9896475" cy="78105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18</xdr:row>
      <xdr:rowOff>0</xdr:rowOff>
    </xdr:from>
    <xdr:to>
      <xdr:col>17</xdr:col>
      <xdr:colOff>19050</xdr:colOff>
      <xdr:row>21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933700"/>
          <a:ext cx="9915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18</xdr:col>
      <xdr:colOff>0</xdr:colOff>
      <xdr:row>2</xdr:row>
      <xdr:rowOff>266700</xdr:rowOff>
    </xdr:to>
    <xdr:grpSp>
      <xdr:nvGrpSpPr>
        <xdr:cNvPr id="1" name="Group 6"/>
        <xdr:cNvGrpSpPr>
          <a:grpSpLocks/>
        </xdr:cNvGrpSpPr>
      </xdr:nvGrpSpPr>
      <xdr:grpSpPr>
        <a:xfrm>
          <a:off x="57150" y="95250"/>
          <a:ext cx="10639425" cy="78105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54</xdr:row>
      <xdr:rowOff>0</xdr:rowOff>
    </xdr:from>
    <xdr:to>
      <xdr:col>16</xdr:col>
      <xdr:colOff>495300</xdr:colOff>
      <xdr:row>57</xdr:row>
      <xdr:rowOff>95250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048500"/>
          <a:ext cx="9915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14</xdr:col>
      <xdr:colOff>561975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76200" y="47625"/>
          <a:ext cx="9001125" cy="838200"/>
          <a:chOff x="0" y="0"/>
          <a:chExt cx="9163050" cy="11334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183831" cy="1133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81540" y="0"/>
            <a:ext cx="1981510" cy="1133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tabSelected="1" zoomScalePageLayoutView="0" workbookViewId="0" topLeftCell="A1">
      <selection activeCell="P8" sqref="P8"/>
    </sheetView>
  </sheetViews>
  <sheetFormatPr defaultColWidth="9.140625" defaultRowHeight="15"/>
  <sheetData/>
  <sheetProtection password="C438" sheet="1"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1:AY34"/>
  <sheetViews>
    <sheetView showGridLines="0" zoomScalePageLayoutView="0" workbookViewId="0" topLeftCell="A1">
      <selection activeCell="N9" sqref="N9"/>
    </sheetView>
  </sheetViews>
  <sheetFormatPr defaultColWidth="9.140625" defaultRowHeight="15"/>
  <cols>
    <col min="1" max="1" width="1.1484375" style="0" customWidth="1"/>
    <col min="2" max="2" width="12.8515625" style="2" bestFit="1" customWidth="1"/>
    <col min="3" max="3" width="25.00390625" style="2" hidden="1" customWidth="1"/>
    <col min="4" max="4" width="8.57421875" style="2" customWidth="1"/>
    <col min="5" max="5" width="21.57421875" style="2" customWidth="1"/>
    <col min="6" max="6" width="7.57421875" style="2" customWidth="1"/>
    <col min="7" max="7" width="7.28125" style="2" bestFit="1" customWidth="1"/>
    <col min="8" max="8" width="6.28125" style="2" bestFit="1" customWidth="1"/>
    <col min="9" max="9" width="6.57421875" style="2" hidden="1" customWidth="1"/>
    <col min="10" max="10" width="8.421875" style="2" hidden="1" customWidth="1"/>
    <col min="11" max="11" width="6.8515625" style="3" customWidth="1"/>
    <col min="12" max="12" width="9.421875" style="3" customWidth="1"/>
    <col min="13" max="22" width="5.8515625" style="0" customWidth="1"/>
    <col min="23" max="32" width="6.57421875" style="0" customWidth="1"/>
    <col min="33" max="33" width="5.8515625" style="0" customWidth="1"/>
    <col min="34" max="51" width="7.28125" style="0" customWidth="1"/>
  </cols>
  <sheetData>
    <row r="1" spans="13:32" ht="4.5" customHeight="1">
      <c r="M1" t="str">
        <f>M3&amp;$M$2</f>
        <v>CHCWeek 18</v>
      </c>
      <c r="N1" t="str">
        <f>N3&amp;$M$2</f>
        <v>GACWeek 18</v>
      </c>
      <c r="O1" t="str">
        <f aca="true" t="shared" si="0" ref="O1:V1">O3&amp;$M$2</f>
        <v>HECWeek 18</v>
      </c>
      <c r="P1" t="str">
        <f t="shared" si="0"/>
        <v>PADWeek 18</v>
      </c>
      <c r="Q1" t="str">
        <f t="shared" si="0"/>
        <v>KACWeek 18</v>
      </c>
      <c r="R1" t="str">
        <f t="shared" si="0"/>
        <v>WSPWeek 18</v>
      </c>
      <c r="S1" t="str">
        <f t="shared" si="0"/>
        <v>HEWeek 18</v>
      </c>
      <c r="T1" t="str">
        <f t="shared" si="0"/>
        <v>EnergyWeek 18</v>
      </c>
      <c r="U1" t="str">
        <f t="shared" si="0"/>
        <v>GASWeek 18</v>
      </c>
      <c r="V1" t="str">
        <f t="shared" si="0"/>
        <v>ELEWeek 18</v>
      </c>
      <c r="W1" t="str">
        <f>W3&amp;$W$2</f>
        <v>CHCWeek 19</v>
      </c>
      <c r="X1" t="str">
        <f aca="true" t="shared" si="1" ref="X1:AF1">X3&amp;$W$2</f>
        <v>GACWeek 19</v>
      </c>
      <c r="Y1" t="str">
        <f t="shared" si="1"/>
        <v>HECWeek 19</v>
      </c>
      <c r="Z1" t="str">
        <f t="shared" si="1"/>
        <v>PADWeek 19</v>
      </c>
      <c r="AA1" t="str">
        <f t="shared" si="1"/>
        <v>KACWeek 19</v>
      </c>
      <c r="AB1" t="str">
        <f t="shared" si="1"/>
        <v>WSPWeek 19</v>
      </c>
      <c r="AC1" t="str">
        <f t="shared" si="1"/>
        <v>HEWeek 19</v>
      </c>
      <c r="AD1" t="str">
        <f t="shared" si="1"/>
        <v>EnergyWeek 19</v>
      </c>
      <c r="AE1" t="str">
        <f t="shared" si="1"/>
        <v>GASWeek 19</v>
      </c>
      <c r="AF1" t="str">
        <f t="shared" si="1"/>
        <v>ELEWeek 19</v>
      </c>
    </row>
    <row r="2" spans="12:51" ht="15">
      <c r="L2" s="30"/>
      <c r="M2" s="141" t="s">
        <v>170</v>
      </c>
      <c r="N2" s="142"/>
      <c r="O2" s="142"/>
      <c r="P2" s="142"/>
      <c r="Q2" s="142"/>
      <c r="R2" s="142"/>
      <c r="S2" s="142"/>
      <c r="T2" s="142"/>
      <c r="U2" s="142"/>
      <c r="V2" s="143"/>
      <c r="W2" s="141" t="s">
        <v>216</v>
      </c>
      <c r="X2" s="142"/>
      <c r="Y2" s="142"/>
      <c r="Z2" s="142"/>
      <c r="AA2" s="142"/>
      <c r="AB2" s="142"/>
      <c r="AC2" s="142"/>
      <c r="AD2" s="142"/>
      <c r="AE2" s="142"/>
      <c r="AF2" s="143"/>
      <c r="AH2" s="141" t="s">
        <v>170</v>
      </c>
      <c r="AI2" s="142"/>
      <c r="AJ2" s="142"/>
      <c r="AK2" s="142"/>
      <c r="AL2" s="142"/>
      <c r="AM2" s="142"/>
      <c r="AN2" s="142"/>
      <c r="AO2" s="142"/>
      <c r="AP2" s="143"/>
      <c r="AQ2" s="141" t="s">
        <v>216</v>
      </c>
      <c r="AR2" s="142"/>
      <c r="AS2" s="142"/>
      <c r="AT2" s="142"/>
      <c r="AU2" s="142"/>
      <c r="AV2" s="142"/>
      <c r="AW2" s="142"/>
      <c r="AX2" s="142"/>
      <c r="AY2" s="143"/>
    </row>
    <row r="3" spans="2:51" ht="15"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6" t="s">
        <v>199</v>
      </c>
      <c r="M3" s="31" t="s">
        <v>171</v>
      </c>
      <c r="N3" s="31" t="s">
        <v>172</v>
      </c>
      <c r="O3" s="31" t="s">
        <v>173</v>
      </c>
      <c r="P3" s="31" t="s">
        <v>174</v>
      </c>
      <c r="Q3" s="31" t="s">
        <v>175</v>
      </c>
      <c r="R3" s="31" t="s">
        <v>176</v>
      </c>
      <c r="S3" s="31" t="s">
        <v>177</v>
      </c>
      <c r="T3" s="31" t="s">
        <v>185</v>
      </c>
      <c r="U3" s="31" t="s">
        <v>183</v>
      </c>
      <c r="V3" s="31" t="s">
        <v>184</v>
      </c>
      <c r="W3" s="31" t="s">
        <v>171</v>
      </c>
      <c r="X3" s="31" t="s">
        <v>172</v>
      </c>
      <c r="Y3" s="31" t="s">
        <v>173</v>
      </c>
      <c r="Z3" s="31" t="s">
        <v>174</v>
      </c>
      <c r="AA3" s="31" t="s">
        <v>175</v>
      </c>
      <c r="AB3" s="31" t="s">
        <v>176</v>
      </c>
      <c r="AC3" s="31" t="s">
        <v>177</v>
      </c>
      <c r="AD3" s="31" t="s">
        <v>185</v>
      </c>
      <c r="AE3" s="31" t="s">
        <v>183</v>
      </c>
      <c r="AF3" s="31" t="s">
        <v>184</v>
      </c>
      <c r="AH3" s="31" t="s">
        <v>171</v>
      </c>
      <c r="AI3" s="31" t="s">
        <v>172</v>
      </c>
      <c r="AJ3" s="31" t="s">
        <v>173</v>
      </c>
      <c r="AK3" s="31" t="s">
        <v>207</v>
      </c>
      <c r="AL3" s="31" t="s">
        <v>212</v>
      </c>
      <c r="AM3" s="31" t="s">
        <v>176</v>
      </c>
      <c r="AN3" s="31" t="s">
        <v>177</v>
      </c>
      <c r="AO3" s="31" t="s">
        <v>183</v>
      </c>
      <c r="AP3" s="31" t="s">
        <v>184</v>
      </c>
      <c r="AQ3" s="31" t="s">
        <v>171</v>
      </c>
      <c r="AR3" s="31" t="s">
        <v>172</v>
      </c>
      <c r="AS3" s="31" t="s">
        <v>173</v>
      </c>
      <c r="AT3" s="31" t="s">
        <v>207</v>
      </c>
      <c r="AU3" s="31" t="s">
        <v>212</v>
      </c>
      <c r="AV3" s="31" t="s">
        <v>176</v>
      </c>
      <c r="AW3" s="31" t="s">
        <v>177</v>
      </c>
      <c r="AX3" s="31" t="s">
        <v>183</v>
      </c>
      <c r="AY3" s="31" t="s">
        <v>184</v>
      </c>
    </row>
    <row r="4" spans="2:51" ht="12.75" customHeight="1">
      <c r="B4" s="35" t="s">
        <v>16</v>
      </c>
      <c r="C4" s="35" t="s">
        <v>12</v>
      </c>
      <c r="D4" s="35" t="s">
        <v>13</v>
      </c>
      <c r="E4" s="35" t="s">
        <v>18</v>
      </c>
      <c r="F4" s="35" t="s">
        <v>19</v>
      </c>
      <c r="G4" s="35" t="s">
        <v>14</v>
      </c>
      <c r="H4" s="35" t="s">
        <v>15</v>
      </c>
      <c r="I4" s="33">
        <v>452.25</v>
      </c>
      <c r="J4" s="33">
        <v>13</v>
      </c>
      <c r="K4" s="34">
        <v>12.222972972972972</v>
      </c>
      <c r="L4" s="37">
        <f aca="true" t="shared" si="2" ref="L4:L28">K4/SUM($K$4:$K$28)</f>
        <v>0.04532357878385488</v>
      </c>
      <c r="M4" s="38">
        <f>VLOOKUP(B4,Targets!$C$25:$O$29,MATCH(TargetData!$M$3,Targets!$C$24:$O$24,0),FALSE)*L4</f>
        <v>32.37075422901806</v>
      </c>
      <c r="N4" s="32">
        <f>VLOOKUP(B4,Targets!$C$25:$O$29,MATCH(TargetData!$N$3,Targets!$C$24:$O$24,0),FALSE)*L4</f>
        <v>29.674069658736013</v>
      </c>
      <c r="O4" s="32">
        <f>VLOOKUP(B4,Targets!$C$25:$O$29,MATCH(TargetData!$O$3,Targets!$C$24:$O$24,0),FALSE)*L4</f>
        <v>29.127926378944885</v>
      </c>
      <c r="P4" s="32">
        <f>VLOOKUP(B4,Targets!$C$25:$O$29,MATCH(TargetData!$P$3,Targets!$C$24:$O$24,0),FALSE)*L4</f>
        <v>31.49137677216263</v>
      </c>
      <c r="Q4" s="32">
        <f>VLOOKUP(B4,Targets!$C$25:$O$29,MATCH(TargetData!$Q$3,Targets!$C$24:$O$24,0),FALSE)*L4</f>
        <v>34.226718326731785</v>
      </c>
      <c r="R4" s="32">
        <f>VLOOKUP(B4,Targets!$C$25:$O$29,MATCH(TargetData!$R$3,Targets!$C$24:$O$24,0),FALSE)*L4</f>
        <v>47.10305957986736</v>
      </c>
      <c r="S4" s="32">
        <f>VLOOKUP(B4,Targets!$C$25:$O$29,MATCH(TargetData!$S$3,Targets!$C$24:$O$24,0),FALSE)*L4</f>
        <v>1.2699664052577047</v>
      </c>
      <c r="T4" s="32">
        <f>SUM(U4:V4)</f>
        <v>3.41480217504386</v>
      </c>
      <c r="U4" s="32">
        <f>VLOOKUP(B4,Targets!$C$25:$O$29,MATCH(TargetData!$U$3,Targets!$C$24:$O$24,0),FALSE)*L4</f>
        <v>1.4784693071360453</v>
      </c>
      <c r="V4" s="39">
        <f>VLOOKUP(B4,Targets!$C$25:$O$29,MATCH(TargetData!$V$3,Targets!$C$24:$O$24,0),FALSE)*L4</f>
        <v>1.9363328679078151</v>
      </c>
      <c r="W4" s="38">
        <f>VLOOKUP(B4,Targets!$C$33:$O$37,MATCH(TargetData!$M$3,Targets!$C$24:$O$24,0),FALSE)*L4</f>
        <v>30.598019189584903</v>
      </c>
      <c r="X4" s="32">
        <f>VLOOKUP(B4,Targets!$C$33:$O$37,MATCH(TargetData!$N$3,Targets!$C$24:$O$24,0),FALSE)*L4</f>
        <v>27.38376879489549</v>
      </c>
      <c r="Y4" s="32">
        <f>VLOOKUP(B4,Targets!$C$33:$O$37,MATCH(TargetData!$O$3,Targets!$C$24:$O$24,0),FALSE)*L4</f>
        <v>26.970653196133874</v>
      </c>
      <c r="Z4" s="32">
        <f>VLOOKUP(B4,Targets!$C$33:$O$37,MATCH(TargetData!$P$3,Targets!$C$24:$O$24,0),FALSE)*L4</f>
        <v>28.682332739483574</v>
      </c>
      <c r="AA4" s="32">
        <f>VLOOKUP(B4,Targets!$C$33:$O$37,MATCH(TargetData!$Q$3,Targets!$C$24:$O$24,0),FALSE)*L4</f>
        <v>31.468513477769</v>
      </c>
      <c r="AB4" s="32">
        <f>VLOOKUP(B4,Targets!$C$33:$O$37,MATCH(TargetData!$R$3,Targets!$C$24:$O$24,0),FALSE)*L4</f>
        <v>43.883403017029345</v>
      </c>
      <c r="AC4" s="32">
        <v>1</v>
      </c>
      <c r="AD4" s="32">
        <f>SUM(AE4:AF4)</f>
        <v>3.8381963980293206</v>
      </c>
      <c r="AE4" s="32">
        <f>VLOOKUP(B4,Targets!$C$33:$O$37,MATCH(TargetData!$U$3,Targets!$C$24:$O$24,0),FALSE)*L4</f>
        <v>1.6705290448213985</v>
      </c>
      <c r="AF4" s="39">
        <f>VLOOKUP(B4,Targets!$C$33:$O$37,MATCH(TargetData!$V$3,Targets!$C$24:$O$24,0),FALSE)*L4</f>
        <v>2.167667353207922</v>
      </c>
      <c r="AH4" s="45">
        <f>VLOOKUP(F4,Data!$G$1:$V$125,MATCH(TargetData!$AH$3,Data!$G$1:$W$1,0),FALSE)/M4</f>
        <v>0.43248915057561443</v>
      </c>
      <c r="AI4" s="45">
        <f>VLOOKUP(F4,Data!$G$1:$V$125,MATCH(TargetData!$AI$3,Data!$G$1:$W$1,0),FALSE)/N4</f>
        <v>0.4043934700566834</v>
      </c>
      <c r="AJ4" s="45">
        <f>VLOOKUP(F4,Data!$G$1:$V$125,MATCH(TargetData!$AJ$3,Data!$G$1:$W$1,0),FALSE)/O4</f>
        <v>0.1716565722857034</v>
      </c>
      <c r="AK4" s="45" t="e">
        <f>VLOOKUP(F4,Data!$G$1:$V$125,MATCH(TargetData!$AK$3,Data!$G$1:$W$1,0),FALSE)/P4</f>
        <v>#N/A</v>
      </c>
      <c r="AL4" s="45">
        <f>VLOOKUP(F4,Data!$G$1:$V$125,MATCH(TargetData!$AL$3,Data!$G$1:$W$1,0),FALSE)/Q4</f>
        <v>0</v>
      </c>
      <c r="AM4" s="45">
        <f>VLOOKUP(F4,Data!$G$1:$V$125,MATCH(TargetData!$AM$3,Data!$G$1:$W$1,0),FALSE)/R4</f>
        <v>0.19107039076176593</v>
      </c>
      <c r="AN4" s="45">
        <f>VLOOKUP(F4,Data!$G$1:$V$125,MATCH(TargetData!$AN$3,Data!$G$1:$W$1,0),FALSE)/S4</f>
        <v>0</v>
      </c>
      <c r="AO4" s="45">
        <f>VLOOKUP(F4,Data!$G$1:$V$125,MATCH(TargetData!$AO$3,Data!$G$1:$W$1,0),FALSE)/U4</f>
        <v>0</v>
      </c>
      <c r="AP4" s="45">
        <f>VLOOKUP(F4,Data!$G$1:$V$125,MATCH(TargetData!$AP$3,Data!$G$1:$W$1,0),FALSE)/V4</f>
        <v>0</v>
      </c>
      <c r="AQ4" s="45" t="e">
        <f>VLOOKUP(O4,Data!$G$1:$V$125,MATCH(TargetData!$AH$3,Data!$G$1:$W$1,0),FALSE)/W4</f>
        <v>#N/A</v>
      </c>
      <c r="AR4" s="45" t="e">
        <f>VLOOKUP(O4,Data!$G$1:$V$125,MATCH(TargetData!$AI$3,Data!$G$1:$W$1,0),FALSE)/X4</f>
        <v>#N/A</v>
      </c>
      <c r="AS4" s="45" t="e">
        <f>VLOOKUP(O4,Data!$G$1:$V$125,MATCH(TargetData!$AJ$3,Data!$G$1:$W$1,0),FALSE)/Y4</f>
        <v>#N/A</v>
      </c>
      <c r="AT4" s="45" t="e">
        <f>VLOOKUP(O4,Data!$G$1:$V$125,MATCH(TargetData!$AK$3,Data!$G$1:$W$1,0),FALSE)/Z4</f>
        <v>#N/A</v>
      </c>
      <c r="AU4" s="45" t="e">
        <f>VLOOKUP(O4,Data!$G$1:$V$125,MATCH(TargetData!$AL$3,Data!$G$1:$W$1,0),FALSE)/AA4</f>
        <v>#N/A</v>
      </c>
      <c r="AV4" s="45" t="e">
        <f>VLOOKUP(O4,Data!$G$1:$V$125,MATCH(TargetData!$AM$3,Data!$G$1:$W$1,0),FALSE)/AB4</f>
        <v>#N/A</v>
      </c>
      <c r="AW4" s="45" t="e">
        <f>VLOOKUP(O4,Data!$G$1:$V$125,MATCH(TargetData!$AN$3,Data!$G$1:$W$1,0),FALSE)/AC4</f>
        <v>#N/A</v>
      </c>
      <c r="AX4" s="45" t="e">
        <f>VLOOKUP(O4,Data!$G$1:$V$125,MATCH(TargetData!$AO$3,Data!$G$1:$W$1,0),FALSE)/AE4</f>
        <v>#N/A</v>
      </c>
      <c r="AY4" s="45" t="e">
        <f>VLOOKUP(O4,Data!$G$1:$V$125,MATCH(TargetData!$AP$3,Data!$G$1:$W$1,0),FALSE)/AF4</f>
        <v>#N/A</v>
      </c>
    </row>
    <row r="5" spans="2:51" ht="12.75" customHeight="1">
      <c r="B5" s="35" t="s">
        <v>16</v>
      </c>
      <c r="C5" s="35" t="s">
        <v>12</v>
      </c>
      <c r="D5" s="35" t="s">
        <v>13</v>
      </c>
      <c r="E5" s="35" t="s">
        <v>20</v>
      </c>
      <c r="F5" s="35" t="s">
        <v>21</v>
      </c>
      <c r="G5" s="35" t="s">
        <v>14</v>
      </c>
      <c r="H5" s="35" t="s">
        <v>15</v>
      </c>
      <c r="I5" s="33">
        <v>463</v>
      </c>
      <c r="J5" s="33">
        <v>14</v>
      </c>
      <c r="K5" s="34">
        <v>13.513513513513514</v>
      </c>
      <c r="L5" s="37">
        <f t="shared" si="2"/>
        <v>0.05010898704682685</v>
      </c>
      <c r="M5" s="38">
        <f>VLOOKUP(B5,Targets!$C$25:$O$29,MATCH(TargetData!$M$3,Targets!$C$24:$O$24,0),FALSE)*L5</f>
        <v>35.788561889461654</v>
      </c>
      <c r="N5" s="32">
        <f>VLOOKUP(B5,Targets!$C$25:$O$29,MATCH(TargetData!$N$3,Targets!$C$24:$O$24,0),FALSE)*L5</f>
        <v>32.8071527459768</v>
      </c>
      <c r="O5" s="32">
        <f>VLOOKUP(B5,Targets!$C$25:$O$29,MATCH(TargetData!$O$3,Targets!$C$24:$O$24,0),FALSE)*L5</f>
        <v>32.20334591370358</v>
      </c>
      <c r="P5" s="32">
        <f>VLOOKUP(B5,Targets!$C$25:$O$29,MATCH(TargetData!$P$3,Targets!$C$24:$O$24,0),FALSE)*L5</f>
        <v>34.81633695098135</v>
      </c>
      <c r="Q5" s="32">
        <f>VLOOKUP(B5,Targets!$C$25:$O$29,MATCH(TargetData!$Q$3,Targets!$C$24:$O$24,0),FALSE)*L5</f>
        <v>37.840484606668646</v>
      </c>
      <c r="R5" s="32">
        <f>VLOOKUP(B5,Targets!$C$25:$O$29,MATCH(TargetData!$R$3,Targets!$C$24:$O$24,0),FALSE)*L5</f>
        <v>52.076351110964474</v>
      </c>
      <c r="S5" s="32">
        <f>VLOOKUP(B5,Targets!$C$25:$O$29,MATCH(TargetData!$S$3,Targets!$C$24:$O$24,0),FALSE)*L5</f>
        <v>1.4040535160394745</v>
      </c>
      <c r="T5" s="32">
        <f aca="true" t="shared" si="3" ref="T5:T34">SUM(U5:V5)</f>
        <v>3.775347899440421</v>
      </c>
      <c r="U5" s="32">
        <f>VLOOKUP(B5,Targets!$C$25:$O$29,MATCH(TargetData!$U$3,Targets!$C$24:$O$24,0),FALSE)*L5</f>
        <v>1.6345708204931404</v>
      </c>
      <c r="V5" s="39">
        <f>VLOOKUP(B5,Targets!$C$25:$O$29,MATCH(TargetData!$V$3,Targets!$C$24:$O$24,0),FALSE)*L5</f>
        <v>2.1407770789472806</v>
      </c>
      <c r="W5" s="38">
        <f>VLOOKUP(B5,Targets!$C$33:$O$37,MATCH(TargetData!$M$3,Targets!$C$24:$O$24,0),FALSE)*L5</f>
        <v>33.8286558204366</v>
      </c>
      <c r="X5" s="32">
        <f>VLOOKUP(B5,Targets!$C$33:$O$37,MATCH(TargetData!$N$3,Targets!$C$24:$O$24,0),FALSE)*L5</f>
        <v>30.27503459911055</v>
      </c>
      <c r="Y5" s="32">
        <f>VLOOKUP(B5,Targets!$C$33:$O$37,MATCH(TargetData!$O$3,Targets!$C$24:$O$24,0),FALSE)*L5</f>
        <v>29.81830093547139</v>
      </c>
      <c r="Z5" s="32">
        <f>VLOOKUP(B5,Targets!$C$33:$O$37,MATCH(TargetData!$P$3,Targets!$C$24:$O$24,0),FALSE)*L5</f>
        <v>31.710705074055916</v>
      </c>
      <c r="AA5" s="32">
        <f>VLOOKUP(B5,Targets!$C$33:$O$37,MATCH(TargetData!$Q$3,Targets!$C$24:$O$24,0),FALSE)*L5</f>
        <v>34.79105967691432</v>
      </c>
      <c r="AB5" s="32">
        <f>VLOOKUP(B5,Targets!$C$33:$O$37,MATCH(TargetData!$R$3,Targets!$C$24:$O$24,0),FALSE)*L5</f>
        <v>48.516752920983244</v>
      </c>
      <c r="AC5" s="32">
        <v>1</v>
      </c>
      <c r="AD5" s="32">
        <f aca="true" t="shared" si="4" ref="AD5:AD34">SUM(AE5:AF5)</f>
        <v>4.2434454372905694</v>
      </c>
      <c r="AE5" s="32">
        <f>VLOOKUP(B5,Targets!$C$33:$O$37,MATCH(TargetData!$U$3,Targets!$C$24:$O$24,0),FALSE)*L5</f>
        <v>1.8469088389401864</v>
      </c>
      <c r="AF5" s="39">
        <f>VLOOKUP(B5,Targets!$C$33:$O$37,MATCH(TargetData!$V$3,Targets!$C$24:$O$24,0),FALSE)*L5</f>
        <v>2.3965365983503832</v>
      </c>
      <c r="AH5" s="45">
        <f>VLOOKUP(F5,Data!$G$1:$V$125,MATCH(TargetData!$AH$3,Data!$G$1:$W$1,0),FALSE)/M5</f>
        <v>0.30736077168943393</v>
      </c>
      <c r="AI5" s="45">
        <f>VLOOKUP(F5,Data!$G$1:$V$125,MATCH(TargetData!$AI$3,Data!$G$1:$W$1,0),FALSE)/N5</f>
        <v>0.2438492624441801</v>
      </c>
      <c r="AJ5" s="45">
        <f>VLOOKUP(F5,Data!$G$1:$V$125,MATCH(TargetData!$AJ$3,Data!$G$1:$W$1,0),FALSE)/O5</f>
        <v>0.18631604355890247</v>
      </c>
      <c r="AK5" s="45" t="e">
        <f>VLOOKUP(F5,Data!$G$1:$V$125,MATCH(TargetData!$AK$3,Data!$G$1:$W$1,0),FALSE)/P5</f>
        <v>#N/A</v>
      </c>
      <c r="AL5" s="45">
        <f>VLOOKUP(F5,Data!$G$1:$V$125,MATCH(TargetData!$AL$3,Data!$G$1:$W$1,0),FALSE)/Q5</f>
        <v>0.4228275659339815</v>
      </c>
      <c r="AM5" s="45">
        <f>VLOOKUP(F5,Data!$G$1:$V$125,MATCH(TargetData!$AM$3,Data!$G$1:$W$1,0),FALSE)/R5</f>
        <v>0.13441801990090232</v>
      </c>
      <c r="AN5" s="45">
        <f>VLOOKUP(F5,Data!$G$1:$V$125,MATCH(TargetData!$AN$3,Data!$G$1:$W$1,0),FALSE)/S5</f>
        <v>0</v>
      </c>
      <c r="AO5" s="45">
        <f>VLOOKUP(F5,Data!$G$1:$V$125,MATCH(TargetData!$AO$3,Data!$G$1:$W$1,0),FALSE)/U5</f>
        <v>0</v>
      </c>
      <c r="AP5" s="45">
        <f>VLOOKUP(F5,Data!$G$1:$V$125,MATCH(TargetData!$AP$3,Data!$G$1:$W$1,0),FALSE)/V5</f>
        <v>0</v>
      </c>
      <c r="AQ5" s="45" t="e">
        <f>VLOOKUP(O5,Data!$G$1:$V$125,MATCH(TargetData!$AH$3,Data!$G$1:$W$1,0),FALSE)/W5</f>
        <v>#N/A</v>
      </c>
      <c r="AR5" s="45" t="e">
        <f>VLOOKUP(O5,Data!$G$1:$V$125,MATCH(TargetData!$AI$3,Data!$G$1:$W$1,0),FALSE)/X5</f>
        <v>#N/A</v>
      </c>
      <c r="AS5" s="45" t="e">
        <f>VLOOKUP(O5,Data!$G$1:$V$125,MATCH(TargetData!$AJ$3,Data!$G$1:$W$1,0),FALSE)/Y5</f>
        <v>#N/A</v>
      </c>
      <c r="AT5" s="45" t="e">
        <f>VLOOKUP(O5,Data!$G$1:$V$125,MATCH(TargetData!$AK$3,Data!$G$1:$W$1,0),FALSE)/Z5</f>
        <v>#N/A</v>
      </c>
      <c r="AU5" s="45" t="e">
        <f>VLOOKUP(O5,Data!$G$1:$V$125,MATCH(TargetData!$AL$3,Data!$G$1:$W$1,0),FALSE)/AA5</f>
        <v>#N/A</v>
      </c>
      <c r="AV5" s="45" t="e">
        <f>VLOOKUP(O5,Data!$G$1:$V$125,MATCH(TargetData!$AM$3,Data!$G$1:$W$1,0),FALSE)/AB5</f>
        <v>#N/A</v>
      </c>
      <c r="AW5" s="45" t="e">
        <f>VLOOKUP(O5,Data!$G$1:$V$125,MATCH(TargetData!$AN$3,Data!$G$1:$W$1,0),FALSE)/AC5</f>
        <v>#N/A</v>
      </c>
      <c r="AX5" s="45" t="e">
        <f>VLOOKUP(O5,Data!$G$1:$V$125,MATCH(TargetData!$AO$3,Data!$G$1:$W$1,0),FALSE)/AE5</f>
        <v>#N/A</v>
      </c>
      <c r="AY5" s="45" t="e">
        <f>VLOOKUP(O5,Data!$G$1:$V$125,MATCH(TargetData!$AP$3,Data!$G$1:$W$1,0),FALSE)/AF5</f>
        <v>#N/A</v>
      </c>
    </row>
    <row r="6" spans="2:51" ht="12.75" customHeight="1">
      <c r="B6" s="35" t="s">
        <v>16</v>
      </c>
      <c r="C6" s="35" t="s">
        <v>12</v>
      </c>
      <c r="D6" s="35" t="s">
        <v>13</v>
      </c>
      <c r="E6" s="35" t="s">
        <v>22</v>
      </c>
      <c r="F6" s="35" t="s">
        <v>23</v>
      </c>
      <c r="G6" s="35" t="s">
        <v>14</v>
      </c>
      <c r="H6" s="35" t="s">
        <v>15</v>
      </c>
      <c r="I6" s="33">
        <v>478.5</v>
      </c>
      <c r="J6" s="33">
        <v>14</v>
      </c>
      <c r="K6" s="34">
        <v>13.5</v>
      </c>
      <c r="L6" s="37">
        <f t="shared" si="2"/>
        <v>0.050058878059780015</v>
      </c>
      <c r="M6" s="38">
        <f>VLOOKUP(B6,Targets!$C$25:$O$29,MATCH(TargetData!$M$3,Targets!$C$24:$O$24,0),FALSE)*L6</f>
        <v>35.752773327572186</v>
      </c>
      <c r="N6" s="32">
        <f>VLOOKUP(B6,Targets!$C$25:$O$29,MATCH(TargetData!$N$3,Targets!$C$24:$O$24,0),FALSE)*L6</f>
        <v>32.77434559323082</v>
      </c>
      <c r="O6" s="32">
        <f>VLOOKUP(B6,Targets!$C$25:$O$29,MATCH(TargetData!$O$3,Targets!$C$24:$O$24,0),FALSE)*L6</f>
        <v>32.17114256778987</v>
      </c>
      <c r="P6" s="32">
        <f>VLOOKUP(B6,Targets!$C$25:$O$29,MATCH(TargetData!$P$3,Targets!$C$24:$O$24,0),FALSE)*L6</f>
        <v>34.78152061403037</v>
      </c>
      <c r="Q6" s="32">
        <f>VLOOKUP(B6,Targets!$C$25:$O$29,MATCH(TargetData!$Q$3,Targets!$C$24:$O$24,0),FALSE)*L6</f>
        <v>37.80264412206197</v>
      </c>
      <c r="R6" s="32">
        <f>VLOOKUP(B6,Targets!$C$25:$O$29,MATCH(TargetData!$R$3,Targets!$C$24:$O$24,0),FALSE)*L6</f>
        <v>52.024274759853505</v>
      </c>
      <c r="S6" s="32">
        <f>VLOOKUP(B6,Targets!$C$25:$O$29,MATCH(TargetData!$S$3,Targets!$C$24:$O$24,0),FALSE)*L6</f>
        <v>1.402649462523435</v>
      </c>
      <c r="T6" s="32">
        <f t="shared" si="3"/>
        <v>3.77157255154098</v>
      </c>
      <c r="U6" s="32">
        <f>VLOOKUP(B6,Targets!$C$25:$O$29,MATCH(TargetData!$U$3,Targets!$C$24:$O$24,0),FALSE)*L6</f>
        <v>1.632936249672647</v>
      </c>
      <c r="V6" s="39">
        <f>VLOOKUP(B6,Targets!$C$25:$O$29,MATCH(TargetData!$V$3,Targets!$C$24:$O$24,0),FALSE)*L6</f>
        <v>2.138636301868333</v>
      </c>
      <c r="W6" s="38">
        <f>VLOOKUP(B6,Targets!$C$33:$O$37,MATCH(TargetData!$M$3,Targets!$C$24:$O$24,0),FALSE)*L6</f>
        <v>33.79482716461616</v>
      </c>
      <c r="X6" s="32">
        <f>VLOOKUP(B6,Targets!$C$33:$O$37,MATCH(TargetData!$N$3,Targets!$C$24:$O$24,0),FALSE)*L6</f>
        <v>30.244759564511437</v>
      </c>
      <c r="Y6" s="32">
        <f>VLOOKUP(B6,Targets!$C$33:$O$37,MATCH(TargetData!$O$3,Targets!$C$24:$O$24,0),FALSE)*L6</f>
        <v>29.788482634535917</v>
      </c>
      <c r="Z6" s="32">
        <f>VLOOKUP(B6,Targets!$C$33:$O$37,MATCH(TargetData!$P$3,Targets!$C$24:$O$24,0),FALSE)*L6</f>
        <v>31.678994368981854</v>
      </c>
      <c r="AA6" s="32">
        <f>VLOOKUP(B6,Targets!$C$33:$O$37,MATCH(TargetData!$Q$3,Targets!$C$24:$O$24,0),FALSE)*L6</f>
        <v>34.7562686172374</v>
      </c>
      <c r="AB6" s="32">
        <f>VLOOKUP(B6,Targets!$C$33:$O$37,MATCH(TargetData!$R$3,Targets!$C$24:$O$24,0),FALSE)*L6</f>
        <v>48.468236168062255</v>
      </c>
      <c r="AC6" s="32">
        <v>1</v>
      </c>
      <c r="AD6" s="32">
        <f t="shared" si="4"/>
        <v>4.239201991853278</v>
      </c>
      <c r="AE6" s="32">
        <f>VLOOKUP(B6,Targets!$C$33:$O$37,MATCH(TargetData!$U$3,Targets!$C$24:$O$24,0),FALSE)*L6</f>
        <v>1.845061930101246</v>
      </c>
      <c r="AF6" s="39">
        <f>VLOOKUP(B6,Targets!$C$33:$O$37,MATCH(TargetData!$V$3,Targets!$C$24:$O$24,0),FALSE)*L6</f>
        <v>2.3941400617520325</v>
      </c>
      <c r="AH6" s="45">
        <f>VLOOKUP(F6,Data!$G$1:$V$125,MATCH(TargetData!$AH$3,Data!$G$1:$W$1,0),FALSE)/M6</f>
        <v>0.2517287237423702</v>
      </c>
      <c r="AI6" s="45">
        <f>VLOOKUP(F6,Data!$G$1:$V$125,MATCH(TargetData!$AI$3,Data!$G$1:$W$1,0),FALSE)/N6</f>
        <v>0.3661400336999701</v>
      </c>
      <c r="AJ6" s="45">
        <f>VLOOKUP(F6,Data!$G$1:$V$125,MATCH(TargetData!$AJ$3,Data!$G$1:$W$1,0),FALSE)/O6</f>
        <v>0.24867006147334333</v>
      </c>
      <c r="AK6" s="45" t="e">
        <f>VLOOKUP(F6,Data!$G$1:$V$125,MATCH(TargetData!$AK$3,Data!$G$1:$W$1,0),FALSE)/P6</f>
        <v>#N/A</v>
      </c>
      <c r="AL6" s="45">
        <f>VLOOKUP(F6,Data!$G$1:$V$125,MATCH(TargetData!$AL$3,Data!$G$1:$W$1,0),FALSE)/Q6</f>
        <v>0.3703444646568908</v>
      </c>
      <c r="AM6" s="45">
        <f>VLOOKUP(F6,Data!$G$1:$V$125,MATCH(TargetData!$AM$3,Data!$G$1:$W$1,0),FALSE)/R6</f>
        <v>0.28832694101437656</v>
      </c>
      <c r="AN6" s="45">
        <f>VLOOKUP(F6,Data!$G$1:$V$125,MATCH(TargetData!$AN$3,Data!$G$1:$W$1,0),FALSE)/S6</f>
        <v>0</v>
      </c>
      <c r="AO6" s="45">
        <f>VLOOKUP(F6,Data!$G$1:$V$125,MATCH(TargetData!$AO$3,Data!$G$1:$W$1,0),FALSE)/U6</f>
        <v>0.6123937785081744</v>
      </c>
      <c r="AP6" s="45">
        <f>VLOOKUP(F6,Data!$G$1:$V$125,MATCH(TargetData!$AP$3,Data!$G$1:$W$1,0),FALSE)/V6</f>
        <v>0.4675876861934825</v>
      </c>
      <c r="AQ6" s="45" t="e">
        <f>VLOOKUP(O6,Data!$G$1:$V$125,MATCH(TargetData!$AH$3,Data!$G$1:$W$1,0),FALSE)/W6</f>
        <v>#N/A</v>
      </c>
      <c r="AR6" s="45" t="e">
        <f>VLOOKUP(O6,Data!$G$1:$V$125,MATCH(TargetData!$AI$3,Data!$G$1:$W$1,0),FALSE)/X6</f>
        <v>#N/A</v>
      </c>
      <c r="AS6" s="45" t="e">
        <f>VLOOKUP(O6,Data!$G$1:$V$125,MATCH(TargetData!$AJ$3,Data!$G$1:$W$1,0),FALSE)/Y6</f>
        <v>#N/A</v>
      </c>
      <c r="AT6" s="45" t="e">
        <f>VLOOKUP(O6,Data!$G$1:$V$125,MATCH(TargetData!$AK$3,Data!$G$1:$W$1,0),FALSE)/Z6</f>
        <v>#N/A</v>
      </c>
      <c r="AU6" s="45" t="e">
        <f>VLOOKUP(O6,Data!$G$1:$V$125,MATCH(TargetData!$AL$3,Data!$G$1:$W$1,0),FALSE)/AA6</f>
        <v>#N/A</v>
      </c>
      <c r="AV6" s="45" t="e">
        <f>VLOOKUP(O6,Data!$G$1:$V$125,MATCH(TargetData!$AM$3,Data!$G$1:$W$1,0),FALSE)/AB6</f>
        <v>#N/A</v>
      </c>
      <c r="AW6" s="45" t="e">
        <f>VLOOKUP(O6,Data!$G$1:$V$125,MATCH(TargetData!$AN$3,Data!$G$1:$W$1,0),FALSE)/AC6</f>
        <v>#N/A</v>
      </c>
      <c r="AX6" s="45" t="e">
        <f>VLOOKUP(O6,Data!$G$1:$V$125,MATCH(TargetData!$AO$3,Data!$G$1:$W$1,0),FALSE)/AE6</f>
        <v>#N/A</v>
      </c>
      <c r="AY6" s="45" t="e">
        <f>VLOOKUP(O6,Data!$G$1:$V$125,MATCH(TargetData!$AP$3,Data!$G$1:$W$1,0),FALSE)/AF6</f>
        <v>#N/A</v>
      </c>
    </row>
    <row r="7" spans="2:51" ht="12.75" customHeight="1">
      <c r="B7" s="35" t="s">
        <v>16</v>
      </c>
      <c r="C7" s="35" t="s">
        <v>12</v>
      </c>
      <c r="D7" s="35" t="s">
        <v>13</v>
      </c>
      <c r="E7" s="35" t="s">
        <v>24</v>
      </c>
      <c r="F7" s="35" t="s">
        <v>25</v>
      </c>
      <c r="G7" s="35" t="s">
        <v>14</v>
      </c>
      <c r="H7" s="35" t="s">
        <v>15</v>
      </c>
      <c r="I7" s="33">
        <v>399.5</v>
      </c>
      <c r="J7" s="33">
        <v>14</v>
      </c>
      <c r="K7" s="34">
        <v>10.797297297297296</v>
      </c>
      <c r="L7" s="37">
        <f t="shared" si="2"/>
        <v>0.04003708065041465</v>
      </c>
      <c r="M7" s="38">
        <f>VLOOKUP(B7,Targets!$C$25:$O$29,MATCH(TargetData!$M$3,Targets!$C$24:$O$24,0),FALSE)*L7</f>
        <v>28.59506094967986</v>
      </c>
      <c r="N7" s="32">
        <f>VLOOKUP(B7,Targets!$C$25:$O$29,MATCH(TargetData!$N$3,Targets!$C$24:$O$24,0),FALSE)*L7</f>
        <v>26.21291504403546</v>
      </c>
      <c r="O7" s="32">
        <f>VLOOKUP(B7,Targets!$C$25:$O$29,MATCH(TargetData!$O$3,Targets!$C$24:$O$24,0),FALSE)*L7</f>
        <v>25.73047338504916</v>
      </c>
      <c r="P7" s="32">
        <f>VLOOKUP(B7,Targets!$C$25:$O$29,MATCH(TargetData!$P$3,Targets!$C$24:$O$24,0),FALSE)*L7</f>
        <v>27.8182532238341</v>
      </c>
      <c r="Q7" s="32">
        <f>VLOOKUP(B7,Targets!$C$25:$O$29,MATCH(TargetData!$Q$3,Targets!$C$24:$O$24,0),FALSE)*L7</f>
        <v>30.234547200728247</v>
      </c>
      <c r="R7" s="32">
        <f>VLOOKUP(B7,Targets!$C$25:$O$29,MATCH(TargetData!$R$3,Targets!$C$24:$O$24,0),FALSE)*L7</f>
        <v>41.60900453766061</v>
      </c>
      <c r="S7" s="32">
        <f>VLOOKUP(B7,Targets!$C$25:$O$29,MATCH(TargetData!$S$3,Targets!$C$24:$O$24,0),FALSE)*L7</f>
        <v>1.1218387593155401</v>
      </c>
      <c r="T7" s="32">
        <f t="shared" si="3"/>
        <v>3.016502971652896</v>
      </c>
      <c r="U7" s="32">
        <f>VLOOKUP(B7,Targets!$C$25:$O$29,MATCH(TargetData!$U$3,Targets!$C$24:$O$24,0),FALSE)*L7</f>
        <v>1.306022085574019</v>
      </c>
      <c r="V7" s="39">
        <f>VLOOKUP(B7,Targets!$C$25:$O$29,MATCH(TargetData!$V$3,Targets!$C$24:$O$24,0),FALSE)*L7</f>
        <v>1.710480886078877</v>
      </c>
      <c r="W7" s="38">
        <f>VLOOKUP(B7,Targets!$C$33:$O$37,MATCH(TargetData!$M$3,Targets!$C$24:$O$24,0),FALSE)*L7</f>
        <v>27.029096000528842</v>
      </c>
      <c r="X7" s="32">
        <f>VLOOKUP(B7,Targets!$C$33:$O$37,MATCH(TargetData!$N$3,Targets!$C$24:$O$24,0),FALSE)*L7</f>
        <v>24.189752644689328</v>
      </c>
      <c r="Y7" s="32">
        <f>VLOOKUP(B7,Targets!$C$33:$O$37,MATCH(TargetData!$O$3,Targets!$C$24:$O$24,0),FALSE)*L7</f>
        <v>23.82482244744164</v>
      </c>
      <c r="Z7" s="32">
        <f>VLOOKUP(B7,Targets!$C$33:$O$37,MATCH(TargetData!$P$3,Targets!$C$24:$O$24,0),FALSE)*L7</f>
        <v>25.336853354170675</v>
      </c>
      <c r="AA7" s="32">
        <f>VLOOKUP(B7,Targets!$C$33:$O$37,MATCH(TargetData!$Q$3,Targets!$C$24:$O$24,0),FALSE)*L7</f>
        <v>27.79805668185454</v>
      </c>
      <c r="AB7" s="32">
        <f>VLOOKUP(B7,Targets!$C$33:$O$37,MATCH(TargetData!$R$3,Targets!$C$24:$O$24,0),FALSE)*L7</f>
        <v>38.76488558386561</v>
      </c>
      <c r="AC7" s="32">
        <v>1</v>
      </c>
      <c r="AD7" s="32">
        <f t="shared" si="4"/>
        <v>3.390512904395165</v>
      </c>
      <c r="AE7" s="32">
        <f>VLOOKUP(B7,Targets!$C$33:$O$37,MATCH(TargetData!$U$3,Targets!$C$24:$O$24,0),FALSE)*L7</f>
        <v>1.4756801623132088</v>
      </c>
      <c r="AF7" s="39">
        <f>VLOOKUP(B7,Targets!$C$33:$O$37,MATCH(TargetData!$V$3,Targets!$C$24:$O$24,0),FALSE)*L7</f>
        <v>1.9148327420819562</v>
      </c>
      <c r="AH7" s="45" t="e">
        <f>VLOOKUP(F7,Data!$G$1:$V$125,MATCH(TargetData!$AH$3,Data!$G$1:$W$1,0),FALSE)/M7</f>
        <v>#N/A</v>
      </c>
      <c r="AI7" s="45" t="e">
        <f>VLOOKUP(F7,Data!$G$1:$V$125,MATCH(TargetData!$AI$3,Data!$G$1:$W$1,0),FALSE)/N7</f>
        <v>#N/A</v>
      </c>
      <c r="AJ7" s="45" t="e">
        <f>VLOOKUP(F7,Data!$G$1:$V$125,MATCH(TargetData!$AJ$3,Data!$G$1:$W$1,0),FALSE)/O7</f>
        <v>#N/A</v>
      </c>
      <c r="AK7" s="45" t="e">
        <f>VLOOKUP(F7,Data!$G$1:$V$125,MATCH(TargetData!$AK$3,Data!$G$1:$W$1,0),FALSE)/P7</f>
        <v>#N/A</v>
      </c>
      <c r="AL7" s="45" t="e">
        <f>VLOOKUP(F7,Data!$G$1:$V$125,MATCH(TargetData!$AL$3,Data!$G$1:$W$1,0),FALSE)/Q7</f>
        <v>#N/A</v>
      </c>
      <c r="AM7" s="45" t="e">
        <f>VLOOKUP(F7,Data!$G$1:$V$125,MATCH(TargetData!$AM$3,Data!$G$1:$W$1,0),FALSE)/R7</f>
        <v>#N/A</v>
      </c>
      <c r="AN7" s="45" t="e">
        <f>VLOOKUP(F7,Data!$G$1:$V$125,MATCH(TargetData!$AN$3,Data!$G$1:$W$1,0),FALSE)/S7</f>
        <v>#N/A</v>
      </c>
      <c r="AO7" s="45" t="e">
        <f>VLOOKUP(F7,Data!$G$1:$V$125,MATCH(TargetData!$AO$3,Data!$G$1:$W$1,0),FALSE)/U7</f>
        <v>#N/A</v>
      </c>
      <c r="AP7" s="45" t="e">
        <f>VLOOKUP(F7,Data!$G$1:$V$125,MATCH(TargetData!$AP$3,Data!$G$1:$W$1,0),FALSE)/V7</f>
        <v>#N/A</v>
      </c>
      <c r="AQ7" s="45" t="e">
        <f>VLOOKUP(O7,Data!$G$1:$V$125,MATCH(TargetData!$AH$3,Data!$G$1:$W$1,0),FALSE)/W7</f>
        <v>#N/A</v>
      </c>
      <c r="AR7" s="45" t="e">
        <f>VLOOKUP(O7,Data!$G$1:$V$125,MATCH(TargetData!$AI$3,Data!$G$1:$W$1,0),FALSE)/X7</f>
        <v>#N/A</v>
      </c>
      <c r="AS7" s="45" t="e">
        <f>VLOOKUP(O7,Data!$G$1:$V$125,MATCH(TargetData!$AJ$3,Data!$G$1:$W$1,0),FALSE)/Y7</f>
        <v>#N/A</v>
      </c>
      <c r="AT7" s="45" t="e">
        <f>VLOOKUP(O7,Data!$G$1:$V$125,MATCH(TargetData!$AK$3,Data!$G$1:$W$1,0),FALSE)/Z7</f>
        <v>#N/A</v>
      </c>
      <c r="AU7" s="45" t="e">
        <f>VLOOKUP(O7,Data!$G$1:$V$125,MATCH(TargetData!$AL$3,Data!$G$1:$W$1,0),FALSE)/AA7</f>
        <v>#N/A</v>
      </c>
      <c r="AV7" s="45" t="e">
        <f>VLOOKUP(O7,Data!$G$1:$V$125,MATCH(TargetData!$AM$3,Data!$G$1:$W$1,0),FALSE)/AB7</f>
        <v>#N/A</v>
      </c>
      <c r="AW7" s="45" t="e">
        <f>VLOOKUP(O7,Data!$G$1:$V$125,MATCH(TargetData!$AN$3,Data!$G$1:$W$1,0),FALSE)/AC7</f>
        <v>#N/A</v>
      </c>
      <c r="AX7" s="45" t="e">
        <f>VLOOKUP(O7,Data!$G$1:$V$125,MATCH(TargetData!$AO$3,Data!$G$1:$W$1,0),FALSE)/AE7</f>
        <v>#N/A</v>
      </c>
      <c r="AY7" s="45" t="e">
        <f>VLOOKUP(O7,Data!$G$1:$V$125,MATCH(TargetData!$AP$3,Data!$G$1:$W$1,0),FALSE)/AF7</f>
        <v>#N/A</v>
      </c>
    </row>
    <row r="8" spans="2:51" ht="12.75" customHeight="1">
      <c r="B8" s="35" t="s">
        <v>16</v>
      </c>
      <c r="C8" s="35" t="s">
        <v>12</v>
      </c>
      <c r="D8" s="35" t="s">
        <v>13</v>
      </c>
      <c r="E8" s="35" t="s">
        <v>26</v>
      </c>
      <c r="F8" s="35" t="s">
        <v>27</v>
      </c>
      <c r="G8" s="35" t="s">
        <v>14</v>
      </c>
      <c r="H8" s="35" t="s">
        <v>15</v>
      </c>
      <c r="I8" s="33">
        <v>366</v>
      </c>
      <c r="J8" s="33">
        <v>11</v>
      </c>
      <c r="K8" s="34">
        <v>9.891891891891891</v>
      </c>
      <c r="L8" s="37">
        <f t="shared" si="2"/>
        <v>0.03667977851827725</v>
      </c>
      <c r="M8" s="38">
        <f>VLOOKUP(B8,Targets!$C$25:$O$29,MATCH(TargetData!$M$3,Targets!$C$24:$O$24,0),FALSE)*L8</f>
        <v>26.197227303085928</v>
      </c>
      <c r="N8" s="32">
        <f>VLOOKUP(B8,Targets!$C$25:$O$29,MATCH(TargetData!$N$3,Targets!$C$24:$O$24,0),FALSE)*L8</f>
        <v>24.014835810055015</v>
      </c>
      <c r="O8" s="32">
        <f>VLOOKUP(B8,Targets!$C$25:$O$29,MATCH(TargetData!$O$3,Targets!$C$24:$O$24,0),FALSE)*L8</f>
        <v>23.57284920883102</v>
      </c>
      <c r="P8" s="32">
        <f>VLOOKUP(B8,Targets!$C$25:$O$29,MATCH(TargetData!$P$3,Targets!$C$24:$O$24,0),FALSE)*L8</f>
        <v>25.48555864811835</v>
      </c>
      <c r="Q8" s="32">
        <f>VLOOKUP(B8,Targets!$C$25:$O$29,MATCH(TargetData!$Q$3,Targets!$C$24:$O$24,0),FALSE)*L8</f>
        <v>27.699234732081447</v>
      </c>
      <c r="R8" s="32">
        <f>VLOOKUP(B8,Targets!$C$25:$O$29,MATCH(TargetData!$R$3,Targets!$C$24:$O$24,0),FALSE)*L8</f>
        <v>38.11988901322599</v>
      </c>
      <c r="S8" s="32">
        <f>VLOOKUP(B8,Targets!$C$25:$O$29,MATCH(TargetData!$S$3,Targets!$C$24:$O$24,0),FALSE)*L8</f>
        <v>1.0277671737408953</v>
      </c>
      <c r="T8" s="32">
        <f t="shared" si="3"/>
        <v>2.763554662390388</v>
      </c>
      <c r="U8" s="32">
        <f>VLOOKUP(B8,Targets!$C$25:$O$29,MATCH(TargetData!$U$3,Targets!$C$24:$O$24,0),FALSE)*L8</f>
        <v>1.1965058406009785</v>
      </c>
      <c r="V8" s="39">
        <f>VLOOKUP(B8,Targets!$C$25:$O$29,MATCH(TargetData!$V$3,Targets!$C$24:$O$24,0),FALSE)*L8</f>
        <v>1.5670488217894092</v>
      </c>
      <c r="W8" s="38">
        <f>VLOOKUP(B8,Targets!$C$33:$O$37,MATCH(TargetData!$M$3,Targets!$C$24:$O$24,0),FALSE)*L8</f>
        <v>24.76257606055959</v>
      </c>
      <c r="X8" s="32">
        <f>VLOOKUP(B8,Targets!$C$33:$O$37,MATCH(TargetData!$N$3,Targets!$C$24:$O$24,0),FALSE)*L8</f>
        <v>22.161325326548923</v>
      </c>
      <c r="Y8" s="32">
        <f>VLOOKUP(B8,Targets!$C$33:$O$37,MATCH(TargetData!$O$3,Targets!$C$24:$O$24,0),FALSE)*L8</f>
        <v>21.82699628476506</v>
      </c>
      <c r="Z8" s="32">
        <f>VLOOKUP(B8,Targets!$C$33:$O$37,MATCH(TargetData!$P$3,Targets!$C$24:$O$24,0),FALSE)*L8</f>
        <v>23.212236114208928</v>
      </c>
      <c r="AA8" s="32">
        <f>VLOOKUP(B8,Targets!$C$33:$O$37,MATCH(TargetData!$Q$3,Targets!$C$24:$O$24,0),FALSE)*L8</f>
        <v>25.467055683501282</v>
      </c>
      <c r="AB8" s="32">
        <f>VLOOKUP(B8,Targets!$C$33:$O$37,MATCH(TargetData!$R$3,Targets!$C$24:$O$24,0),FALSE)*L8</f>
        <v>35.514263138159734</v>
      </c>
      <c r="AC8" s="32">
        <v>1</v>
      </c>
      <c r="AD8" s="32">
        <f t="shared" si="4"/>
        <v>3.106202060096697</v>
      </c>
      <c r="AE8" s="32">
        <f>VLOOKUP(B8,Targets!$C$33:$O$37,MATCH(TargetData!$U$3,Targets!$C$24:$O$24,0),FALSE)*L8</f>
        <v>1.3519372701042163</v>
      </c>
      <c r="AF8" s="39">
        <f>VLOOKUP(B8,Targets!$C$33:$O$37,MATCH(TargetData!$V$3,Targets!$C$24:$O$24,0),FALSE)*L8</f>
        <v>1.7542647899924806</v>
      </c>
      <c r="AH8" s="45">
        <f>VLOOKUP(F8,Data!$G$1:$V$125,MATCH(TargetData!$AH$3,Data!$G$1:$W$1,0),FALSE)/M8</f>
        <v>0.343547807402497</v>
      </c>
      <c r="AI8" s="45">
        <f>VLOOKUP(F8,Data!$G$1:$V$125,MATCH(TargetData!$AI$3,Data!$G$1:$W$1,0),FALSE)/N8</f>
        <v>0.41640925963828573</v>
      </c>
      <c r="AJ8" s="45">
        <f>VLOOKUP(F8,Data!$G$1:$V$125,MATCH(TargetData!$AJ$3,Data!$G$1:$W$1,0),FALSE)/O8</f>
        <v>0.2545301141515061</v>
      </c>
      <c r="AK8" s="45" t="e">
        <f>VLOOKUP(F8,Data!$G$1:$V$125,MATCH(TargetData!$AK$3,Data!$G$1:$W$1,0),FALSE)/P8</f>
        <v>#N/A</v>
      </c>
      <c r="AL8" s="45">
        <f>VLOOKUP(F8,Data!$G$1:$V$125,MATCH(TargetData!$AL$3,Data!$G$1:$W$1,0),FALSE)/Q8</f>
        <v>0.46932704552098364</v>
      </c>
      <c r="AM8" s="45">
        <f>VLOOKUP(F8,Data!$G$1:$V$125,MATCH(TargetData!$AM$3,Data!$G$1:$W$1,0),FALSE)/R8</f>
        <v>0.20986419968915276</v>
      </c>
      <c r="AN8" s="45">
        <f>VLOOKUP(F8,Data!$G$1:$V$125,MATCH(TargetData!$AN$3,Data!$G$1:$W$1,0),FALSE)/S8</f>
        <v>1.945966023336146</v>
      </c>
      <c r="AO8" s="45">
        <f>VLOOKUP(F8,Data!$G$1:$V$125,MATCH(TargetData!$AO$3,Data!$G$1:$W$1,0),FALSE)/U8</f>
        <v>2.5073007570887964</v>
      </c>
      <c r="AP8" s="45">
        <f>VLOOKUP(F8,Data!$G$1:$V$125,MATCH(TargetData!$AP$3,Data!$G$1:$W$1,0),FALSE)/V8</f>
        <v>2.552568844302126</v>
      </c>
      <c r="AQ8" s="45" t="e">
        <f>VLOOKUP(O8,Data!$G$1:$V$125,MATCH(TargetData!$AH$3,Data!$G$1:$W$1,0),FALSE)/W8</f>
        <v>#N/A</v>
      </c>
      <c r="AR8" s="45" t="e">
        <f>VLOOKUP(O8,Data!$G$1:$V$125,MATCH(TargetData!$AI$3,Data!$G$1:$W$1,0),FALSE)/X8</f>
        <v>#N/A</v>
      </c>
      <c r="AS8" s="45" t="e">
        <f>VLOOKUP(O8,Data!$G$1:$V$125,MATCH(TargetData!$AJ$3,Data!$G$1:$W$1,0),FALSE)/Y8</f>
        <v>#N/A</v>
      </c>
      <c r="AT8" s="45" t="e">
        <f>VLOOKUP(O8,Data!$G$1:$V$125,MATCH(TargetData!$AK$3,Data!$G$1:$W$1,0),FALSE)/Z8</f>
        <v>#N/A</v>
      </c>
      <c r="AU8" s="45" t="e">
        <f>VLOOKUP(O8,Data!$G$1:$V$125,MATCH(TargetData!$AL$3,Data!$G$1:$W$1,0),FALSE)/AA8</f>
        <v>#N/A</v>
      </c>
      <c r="AV8" s="45" t="e">
        <f>VLOOKUP(O8,Data!$G$1:$V$125,MATCH(TargetData!$AM$3,Data!$G$1:$W$1,0),FALSE)/AB8</f>
        <v>#N/A</v>
      </c>
      <c r="AW8" s="45" t="e">
        <f>VLOOKUP(O8,Data!$G$1:$V$125,MATCH(TargetData!$AN$3,Data!$G$1:$W$1,0),FALSE)/AC8</f>
        <v>#N/A</v>
      </c>
      <c r="AX8" s="45" t="e">
        <f>VLOOKUP(O8,Data!$G$1:$V$125,MATCH(TargetData!$AO$3,Data!$G$1:$W$1,0),FALSE)/AE8</f>
        <v>#N/A</v>
      </c>
      <c r="AY8" s="45" t="e">
        <f>VLOOKUP(O8,Data!$G$1:$V$125,MATCH(TargetData!$AP$3,Data!$G$1:$W$1,0),FALSE)/AF8</f>
        <v>#N/A</v>
      </c>
    </row>
    <row r="9" spans="2:51" ht="12.75" customHeight="1">
      <c r="B9" s="35" t="s">
        <v>16</v>
      </c>
      <c r="C9" s="35" t="s">
        <v>12</v>
      </c>
      <c r="D9" s="35" t="s">
        <v>13</v>
      </c>
      <c r="E9" s="35" t="s">
        <v>28</v>
      </c>
      <c r="F9" s="35" t="s">
        <v>29</v>
      </c>
      <c r="G9" s="35" t="s">
        <v>14</v>
      </c>
      <c r="H9" s="35" t="s">
        <v>15</v>
      </c>
      <c r="I9" s="33">
        <v>513</v>
      </c>
      <c r="J9" s="33">
        <v>14</v>
      </c>
      <c r="K9" s="34">
        <v>10.8648648648649</v>
      </c>
      <c r="L9" s="37">
        <f t="shared" si="2"/>
        <v>0.04028762558564892</v>
      </c>
      <c r="M9" s="38">
        <f>VLOOKUP(B9,Targets!$C$25:$O$29,MATCH(TargetData!$M$3,Targets!$C$24:$O$24,0),FALSE)*L9</f>
        <v>28.77400375912726</v>
      </c>
      <c r="N9" s="32">
        <f>VLOOKUP(B9,Targets!$C$25:$O$29,MATCH(TargetData!$N$3,Targets!$C$24:$O$24,0),FALSE)*L9</f>
        <v>26.376950807765432</v>
      </c>
      <c r="O9" s="32">
        <f>VLOOKUP(B9,Targets!$C$25:$O$29,MATCH(TargetData!$O$3,Targets!$C$24:$O$24,0),FALSE)*L9</f>
        <v>25.891490114617763</v>
      </c>
      <c r="P9" s="32">
        <f>VLOOKUP(B9,Targets!$C$25:$O$29,MATCH(TargetData!$P$3,Targets!$C$24:$O$24,0),FALSE)*L9</f>
        <v>27.9923349085891</v>
      </c>
      <c r="Q9" s="32">
        <f>VLOOKUP(B9,Targets!$C$25:$O$29,MATCH(TargetData!$Q$3,Targets!$C$24:$O$24,0),FALSE)*L9</f>
        <v>30.423749623761694</v>
      </c>
      <c r="R9" s="32">
        <f>VLOOKUP(B9,Targets!$C$25:$O$29,MATCH(TargetData!$R$3,Targets!$C$24:$O$24,0),FALSE)*L9</f>
        <v>41.86938629321558</v>
      </c>
      <c r="S9" s="32">
        <f>VLOOKUP(B9,Targets!$C$25:$O$29,MATCH(TargetData!$S$3,Targets!$C$24:$O$24,0),FALSE)*L9</f>
        <v>1.1288590268957412</v>
      </c>
      <c r="T9" s="32">
        <f t="shared" si="3"/>
        <v>3.0353797111501084</v>
      </c>
      <c r="U9" s="32">
        <f>VLOOKUP(B9,Targets!$C$25:$O$29,MATCH(TargetData!$U$3,Targets!$C$24:$O$24,0),FALSE)*L9</f>
        <v>1.3141949396764891</v>
      </c>
      <c r="V9" s="39">
        <f>VLOOKUP(B9,Targets!$C$25:$O$29,MATCH(TargetData!$V$3,Targets!$C$24:$O$24,0),FALSE)*L9</f>
        <v>1.7211847714736193</v>
      </c>
      <c r="W9" s="38">
        <f>VLOOKUP(B9,Targets!$C$33:$O$37,MATCH(TargetData!$M$3,Targets!$C$24:$O$24,0),FALSE)*L9</f>
        <v>27.198239279631117</v>
      </c>
      <c r="X9" s="32">
        <f>VLOOKUP(B9,Targets!$C$33:$O$37,MATCH(TargetData!$N$3,Targets!$C$24:$O$24,0),FALSE)*L9</f>
        <v>24.341127817684963</v>
      </c>
      <c r="Y9" s="32">
        <f>VLOOKUP(B9,Targets!$C$33:$O$37,MATCH(TargetData!$O$3,Targets!$C$24:$O$24,0),FALSE)*L9</f>
        <v>23.97391395211908</v>
      </c>
      <c r="Z9" s="32">
        <f>VLOOKUP(B9,Targets!$C$33:$O$37,MATCH(TargetData!$P$3,Targets!$C$24:$O$24,0),FALSE)*L9</f>
        <v>25.49540687954104</v>
      </c>
      <c r="AA9" s="32">
        <f>VLOOKUP(B9,Targets!$C$33:$O$37,MATCH(TargetData!$Q$3,Targets!$C$24:$O$24,0),FALSE)*L9</f>
        <v>27.97201198023921</v>
      </c>
      <c r="AB9" s="32">
        <f>VLOOKUP(B9,Targets!$C$33:$O$37,MATCH(TargetData!$R$3,Targets!$C$24:$O$24,0),FALSE)*L9</f>
        <v>39.00746934847066</v>
      </c>
      <c r="AC9" s="32">
        <v>1</v>
      </c>
      <c r="AD9" s="32">
        <f t="shared" si="4"/>
        <v>3.4117301315816295</v>
      </c>
      <c r="AE9" s="32">
        <f>VLOOKUP(B9,Targets!$C$33:$O$37,MATCH(TargetData!$U$3,Targets!$C$24:$O$24,0),FALSE)*L9</f>
        <v>1.4849147065079147</v>
      </c>
      <c r="AF9" s="39">
        <f>VLOOKUP(B9,Targets!$C$33:$O$37,MATCH(TargetData!$V$3,Targets!$C$24:$O$24,0),FALSE)*L9</f>
        <v>1.9268154250737146</v>
      </c>
      <c r="AH9" s="45">
        <f>VLOOKUP(F9,Data!$G$1:$V$125,MATCH(TargetData!$AH$3,Data!$G$1:$W$1,0),FALSE)/M9</f>
        <v>0.3127823321127201</v>
      </c>
      <c r="AI9" s="45">
        <f>VLOOKUP(F9,Data!$G$1:$V$125,MATCH(TargetData!$AI$3,Data!$G$1:$W$1,0),FALSE)/N9</f>
        <v>0.34120699036032553</v>
      </c>
      <c r="AJ9" s="45">
        <f>VLOOKUP(F9,Data!$G$1:$V$125,MATCH(TargetData!$AJ$3,Data!$G$1:$W$1,0),FALSE)/O9</f>
        <v>0.4248500164071145</v>
      </c>
      <c r="AK9" s="45" t="e">
        <f>VLOOKUP(F9,Data!$G$1:$V$125,MATCH(TargetData!$AK$3,Data!$G$1:$W$1,0),FALSE)/P9</f>
        <v>#N/A</v>
      </c>
      <c r="AL9" s="45">
        <f>VLOOKUP(F9,Data!$G$1:$V$125,MATCH(TargetData!$AL$3,Data!$G$1:$W$1,0),FALSE)/Q9</f>
        <v>0.9860717489131998</v>
      </c>
      <c r="AM9" s="45">
        <f>VLOOKUP(F9,Data!$G$1:$V$125,MATCH(TargetData!$AM$3,Data!$G$1:$W$1,0),FALSE)/R9</f>
        <v>0.2866055861426479</v>
      </c>
      <c r="AN9" s="45">
        <f>VLOOKUP(F9,Data!$G$1:$V$125,MATCH(TargetData!$AN$3,Data!$G$1:$W$1,0),FALSE)/S9</f>
        <v>0</v>
      </c>
      <c r="AO9" s="45">
        <f>VLOOKUP(F9,Data!$G$1:$V$125,MATCH(TargetData!$AO$3,Data!$G$1:$W$1,0),FALSE)/U9</f>
        <v>0.7609221203105275</v>
      </c>
      <c r="AP9" s="45">
        <f>VLOOKUP(F9,Data!$G$1:$V$125,MATCH(TargetData!$AP$3,Data!$G$1:$W$1,0),FALSE)/V9</f>
        <v>0.5809951473971237</v>
      </c>
      <c r="AQ9" s="45" t="e">
        <f>VLOOKUP(O9,Data!$G$1:$V$125,MATCH(TargetData!$AH$3,Data!$G$1:$W$1,0),FALSE)/W9</f>
        <v>#N/A</v>
      </c>
      <c r="AR9" s="45" t="e">
        <f>VLOOKUP(O9,Data!$G$1:$V$125,MATCH(TargetData!$AI$3,Data!$G$1:$W$1,0),FALSE)/X9</f>
        <v>#N/A</v>
      </c>
      <c r="AS9" s="45" t="e">
        <f>VLOOKUP(O9,Data!$G$1:$V$125,MATCH(TargetData!$AJ$3,Data!$G$1:$W$1,0),FALSE)/Y9</f>
        <v>#N/A</v>
      </c>
      <c r="AT9" s="45" t="e">
        <f>VLOOKUP(O9,Data!$G$1:$V$125,MATCH(TargetData!$AK$3,Data!$G$1:$W$1,0),FALSE)/Z9</f>
        <v>#N/A</v>
      </c>
      <c r="AU9" s="45" t="e">
        <f>VLOOKUP(O9,Data!$G$1:$V$125,MATCH(TargetData!$AL$3,Data!$G$1:$W$1,0),FALSE)/AA9</f>
        <v>#N/A</v>
      </c>
      <c r="AV9" s="45" t="e">
        <f>VLOOKUP(O9,Data!$G$1:$V$125,MATCH(TargetData!$AM$3,Data!$G$1:$W$1,0),FALSE)/AB9</f>
        <v>#N/A</v>
      </c>
      <c r="AW9" s="45" t="e">
        <f>VLOOKUP(O9,Data!$G$1:$V$125,MATCH(TargetData!$AN$3,Data!$G$1:$W$1,0),FALSE)/AC9</f>
        <v>#N/A</v>
      </c>
      <c r="AX9" s="45" t="e">
        <f>VLOOKUP(O9,Data!$G$1:$V$125,MATCH(TargetData!$AO$3,Data!$G$1:$W$1,0),FALSE)/AE9</f>
        <v>#N/A</v>
      </c>
      <c r="AY9" s="45" t="e">
        <f>VLOOKUP(O9,Data!$G$1:$V$125,MATCH(TargetData!$AP$3,Data!$G$1:$W$1,0),FALSE)/AF9</f>
        <v>#N/A</v>
      </c>
    </row>
    <row r="10" spans="2:51" ht="12.75" customHeight="1">
      <c r="B10" s="35" t="s">
        <v>16</v>
      </c>
      <c r="C10" s="35" t="s">
        <v>12</v>
      </c>
      <c r="D10" s="35" t="s">
        <v>13</v>
      </c>
      <c r="E10" s="35" t="s">
        <v>30</v>
      </c>
      <c r="F10" s="35" t="s">
        <v>31</v>
      </c>
      <c r="G10" s="35" t="s">
        <v>14</v>
      </c>
      <c r="H10" s="35" t="s">
        <v>15</v>
      </c>
      <c r="I10" s="33">
        <v>265.5</v>
      </c>
      <c r="J10" s="33">
        <v>10</v>
      </c>
      <c r="K10" s="34">
        <v>6.175675675675675</v>
      </c>
      <c r="L10" s="37">
        <f t="shared" si="2"/>
        <v>0.02289980708039987</v>
      </c>
      <c r="M10" s="38">
        <f>VLOOKUP(B10,Targets!$C$25:$O$29,MATCH(TargetData!$M$3,Targets!$C$24:$O$24,0),FALSE)*L10</f>
        <v>16.355372783483975</v>
      </c>
      <c r="N10" s="32">
        <f>VLOOKUP(B10,Targets!$C$25:$O$29,MATCH(TargetData!$N$3,Targets!$C$24:$O$24,0),FALSE)*L10</f>
        <v>14.992868804911396</v>
      </c>
      <c r="O10" s="32">
        <f>VLOOKUP(B10,Targets!$C$25:$O$29,MATCH(TargetData!$O$3,Targets!$C$24:$O$24,0),FALSE)*L10</f>
        <v>14.716929082562535</v>
      </c>
      <c r="P10" s="32">
        <f>VLOOKUP(B10,Targets!$C$25:$O$29,MATCH(TargetData!$P$3,Targets!$C$24:$O$24,0),FALSE)*L10</f>
        <v>15.911065986598476</v>
      </c>
      <c r="Q10" s="32">
        <f>VLOOKUP(B10,Targets!$C$25:$O$29,MATCH(TargetData!$Q$3,Targets!$C$24:$O$24,0),FALSE)*L10</f>
        <v>17.29310146524757</v>
      </c>
      <c r="R10" s="32">
        <f>VLOOKUP(B10,Targets!$C$25:$O$29,MATCH(TargetData!$R$3,Targets!$C$24:$O$24,0),FALSE)*L10</f>
        <v>23.798892457710764</v>
      </c>
      <c r="S10" s="32">
        <f>VLOOKUP(B10,Targets!$C$25:$O$29,MATCH(TargetData!$S$3,Targets!$C$24:$O$24,0),FALSE)*L10</f>
        <v>0.6416524568300398</v>
      </c>
      <c r="T10" s="32">
        <f t="shared" si="3"/>
        <v>1.7253339900442723</v>
      </c>
      <c r="U10" s="32">
        <f>VLOOKUP(B10,Targets!$C$25:$O$29,MATCH(TargetData!$U$3,Targets!$C$24:$O$24,0),FALSE)*L10</f>
        <v>0.746998864965365</v>
      </c>
      <c r="V10" s="39">
        <f>VLOOKUP(B10,Targets!$C$25:$O$29,MATCH(TargetData!$V$3,Targets!$C$24:$O$24,0),FALSE)*L10</f>
        <v>0.9783351250789072</v>
      </c>
      <c r="W10" s="38">
        <f>VLOOKUP(B10,Targets!$C$33:$O$37,MATCH(TargetData!$M$3,Targets!$C$24:$O$24,0),FALSE)*L10</f>
        <v>15.459695709939526</v>
      </c>
      <c r="X10" s="32">
        <f>VLOOKUP(B10,Targets!$C$33:$O$37,MATCH(TargetData!$N$3,Targets!$C$24:$O$24,0),FALSE)*L10</f>
        <v>13.835690811793521</v>
      </c>
      <c r="Y10" s="32">
        <f>VLOOKUP(B10,Targets!$C$33:$O$37,MATCH(TargetData!$O$3,Targets!$C$24:$O$24,0),FALSE)*L10</f>
        <v>13.626963527510426</v>
      </c>
      <c r="Z10" s="32">
        <f>VLOOKUP(B10,Targets!$C$33:$O$37,MATCH(TargetData!$P$3,Targets!$C$24:$O$24,0),FALSE)*L10</f>
        <v>14.491792218843553</v>
      </c>
      <c r="AA10" s="32">
        <f>VLOOKUP(B10,Targets!$C$33:$O$37,MATCH(TargetData!$Q$3,Targets!$C$24:$O$24,0),FALSE)*L10</f>
        <v>15.899514272349844</v>
      </c>
      <c r="AB10" s="32">
        <f>VLOOKUP(B10,Targets!$C$33:$O$37,MATCH(TargetData!$R$3,Targets!$C$24:$O$24,0),FALSE)*L10</f>
        <v>22.17215608488934</v>
      </c>
      <c r="AC10" s="32">
        <v>1</v>
      </c>
      <c r="AD10" s="32">
        <f t="shared" si="4"/>
        <v>1.9392545648417903</v>
      </c>
      <c r="AE10" s="32">
        <f>VLOOKUP(B10,Targets!$C$33:$O$37,MATCH(TargetData!$U$3,Targets!$C$24:$O$24,0),FALSE)*L10</f>
        <v>0.8440373393956652</v>
      </c>
      <c r="AF10" s="39">
        <f>VLOOKUP(B10,Targets!$C$33:$O$37,MATCH(TargetData!$V$3,Targets!$C$24:$O$24,0),FALSE)*L10</f>
        <v>1.0952172254461252</v>
      </c>
      <c r="AH10" s="45">
        <f>VLOOKUP(F10,Data!$G$1:$V$125,MATCH(TargetData!$AH$3,Data!$G$1:$W$1,0),FALSE)/M10</f>
        <v>0.7337038512578491</v>
      </c>
      <c r="AI10" s="45">
        <f>VLOOKUP(F10,Data!$G$1:$V$125,MATCH(TargetData!$AI$3,Data!$G$1:$W$1,0),FALSE)/N10</f>
        <v>0.6002853834785615</v>
      </c>
      <c r="AJ10" s="45">
        <f>VLOOKUP(F10,Data!$G$1:$V$125,MATCH(TargetData!$AJ$3,Data!$G$1:$W$1,0),FALSE)/O10</f>
        <v>0.20384687479092176</v>
      </c>
      <c r="AK10" s="45" t="e">
        <f>VLOOKUP(F10,Data!$G$1:$V$125,MATCH(TargetData!$AK$3,Data!$G$1:$W$1,0),FALSE)/P10</f>
        <v>#N/A</v>
      </c>
      <c r="AL10" s="45">
        <f>VLOOKUP(F10,Data!$G$1:$V$125,MATCH(TargetData!$AL$3,Data!$G$1:$W$1,0),FALSE)/Q10</f>
        <v>0.1734795812092375</v>
      </c>
      <c r="AM10" s="45">
        <f>VLOOKUP(F10,Data!$G$1:$V$125,MATCH(TargetData!$AM$3,Data!$G$1:$W$1,0),FALSE)/R10</f>
        <v>0.126056286246548</v>
      </c>
      <c r="AN10" s="45">
        <f>VLOOKUP(F10,Data!$G$1:$V$125,MATCH(TargetData!$AN$3,Data!$G$1:$W$1,0),FALSE)/S10</f>
        <v>3.116952142411508</v>
      </c>
      <c r="AO10" s="45">
        <f>VLOOKUP(F10,Data!$G$1:$V$125,MATCH(TargetData!$AO$3,Data!$G$1:$W$1,0),FALSE)/U10</f>
        <v>0</v>
      </c>
      <c r="AP10" s="45">
        <f>VLOOKUP(F10,Data!$G$1:$V$125,MATCH(TargetData!$AP$3,Data!$G$1:$W$1,0),FALSE)/V10</f>
        <v>0</v>
      </c>
      <c r="AQ10" s="45" t="e">
        <f>VLOOKUP(O10,Data!$G$1:$V$125,MATCH(TargetData!$AH$3,Data!$G$1:$W$1,0),FALSE)/W10</f>
        <v>#N/A</v>
      </c>
      <c r="AR10" s="45" t="e">
        <f>VLOOKUP(O10,Data!$G$1:$V$125,MATCH(TargetData!$AI$3,Data!$G$1:$W$1,0),FALSE)/X10</f>
        <v>#N/A</v>
      </c>
      <c r="AS10" s="45" t="e">
        <f>VLOOKUP(O10,Data!$G$1:$V$125,MATCH(TargetData!$AJ$3,Data!$G$1:$W$1,0),FALSE)/Y10</f>
        <v>#N/A</v>
      </c>
      <c r="AT10" s="45" t="e">
        <f>VLOOKUP(O10,Data!$G$1:$V$125,MATCH(TargetData!$AK$3,Data!$G$1:$W$1,0),FALSE)/Z10</f>
        <v>#N/A</v>
      </c>
      <c r="AU10" s="45" t="e">
        <f>VLOOKUP(O10,Data!$G$1:$V$125,MATCH(TargetData!$AL$3,Data!$G$1:$W$1,0),FALSE)/AA10</f>
        <v>#N/A</v>
      </c>
      <c r="AV10" s="45" t="e">
        <f>VLOOKUP(O10,Data!$G$1:$V$125,MATCH(TargetData!$AM$3,Data!$G$1:$W$1,0),FALSE)/AB10</f>
        <v>#N/A</v>
      </c>
      <c r="AW10" s="45" t="e">
        <f>VLOOKUP(O10,Data!$G$1:$V$125,MATCH(TargetData!$AN$3,Data!$G$1:$W$1,0),FALSE)/AC10</f>
        <v>#N/A</v>
      </c>
      <c r="AX10" s="45" t="e">
        <f>VLOOKUP(O10,Data!$G$1:$V$125,MATCH(TargetData!$AO$3,Data!$G$1:$W$1,0),FALSE)/AE10</f>
        <v>#N/A</v>
      </c>
      <c r="AY10" s="45" t="e">
        <f>VLOOKUP(O10,Data!$G$1:$V$125,MATCH(TargetData!$AP$3,Data!$G$1:$W$1,0),FALSE)/AF10</f>
        <v>#N/A</v>
      </c>
    </row>
    <row r="11" spans="2:51" ht="12.75" customHeight="1">
      <c r="B11" s="35" t="s">
        <v>16</v>
      </c>
      <c r="C11" s="35" t="s">
        <v>12</v>
      </c>
      <c r="D11" s="35" t="s">
        <v>13</v>
      </c>
      <c r="E11" s="35" t="s">
        <v>32</v>
      </c>
      <c r="F11" s="35" t="s">
        <v>33</v>
      </c>
      <c r="G11" s="35" t="s">
        <v>14</v>
      </c>
      <c r="H11" s="35" t="s">
        <v>15</v>
      </c>
      <c r="I11" s="33">
        <v>470.25</v>
      </c>
      <c r="J11" s="33">
        <v>16</v>
      </c>
      <c r="K11" s="34">
        <v>12.574324324324325</v>
      </c>
      <c r="L11" s="37">
        <f t="shared" si="2"/>
        <v>0.04662641244707238</v>
      </c>
      <c r="M11" s="38">
        <f>VLOOKUP(B11,Targets!$C$25:$O$29,MATCH(TargetData!$M$3,Targets!$C$24:$O$24,0),FALSE)*L11</f>
        <v>33.30125683814406</v>
      </c>
      <c r="N11" s="32">
        <f>VLOOKUP(B11,Targets!$C$25:$O$29,MATCH(TargetData!$N$3,Targets!$C$24:$O$24,0),FALSE)*L11</f>
        <v>30.527055630131407</v>
      </c>
      <c r="O11" s="32">
        <f>VLOOKUP(B11,Targets!$C$25:$O$29,MATCH(TargetData!$O$3,Targets!$C$24:$O$24,0),FALSE)*L11</f>
        <v>29.96521337270118</v>
      </c>
      <c r="P11" s="32">
        <f>VLOOKUP(B11,Targets!$C$25:$O$29,MATCH(TargetData!$P$3,Targets!$C$24:$O$24,0),FALSE)*L11</f>
        <v>32.39660153288815</v>
      </c>
      <c r="Q11" s="32">
        <f>VLOOKUP(B11,Targets!$C$25:$O$29,MATCH(TargetData!$Q$3,Targets!$C$24:$O$24,0),FALSE)*L11</f>
        <v>35.21057092650517</v>
      </c>
      <c r="R11" s="32">
        <f>VLOOKUP(B11,Targets!$C$25:$O$29,MATCH(TargetData!$R$3,Targets!$C$24:$O$24,0),FALSE)*L11</f>
        <v>48.457044708752434</v>
      </c>
      <c r="S11" s="32">
        <f>VLOOKUP(B11,Targets!$C$25:$O$29,MATCH(TargetData!$S$3,Targets!$C$24:$O$24,0),FALSE)*L11</f>
        <v>1.3064717966747308</v>
      </c>
      <c r="T11" s="32">
        <f t="shared" si="3"/>
        <v>3.512961220429311</v>
      </c>
      <c r="U11" s="32">
        <f>VLOOKUP(B11,Targets!$C$25:$O$29,MATCH(TargetData!$U$3,Targets!$C$24:$O$24,0),FALSE)*L11</f>
        <v>1.5209681484688669</v>
      </c>
      <c r="V11" s="39">
        <f>VLOOKUP(B11,Targets!$C$25:$O$29,MATCH(TargetData!$V$3,Targets!$C$24:$O$24,0),FALSE)*L11</f>
        <v>1.9919930719604444</v>
      </c>
      <c r="W11" s="38">
        <f>VLOOKUP(B11,Targets!$C$33:$O$37,MATCH(TargetData!$M$3,Targets!$C$24:$O$24,0),FALSE)*L11</f>
        <v>31.477564240916255</v>
      </c>
      <c r="X11" s="32">
        <f>VLOOKUP(B11,Targets!$C$33:$O$37,MATCH(TargetData!$N$3,Targets!$C$24:$O$24,0),FALSE)*L11</f>
        <v>28.170919694472364</v>
      </c>
      <c r="Y11" s="32">
        <f>VLOOKUP(B11,Targets!$C$33:$O$37,MATCH(TargetData!$O$3,Targets!$C$24:$O$24,0),FALSE)*L11</f>
        <v>27.745929020456128</v>
      </c>
      <c r="Z11" s="32">
        <f>VLOOKUP(B11,Targets!$C$33:$O$37,MATCH(TargetData!$P$3,Targets!$C$24:$O$24,0),FALSE)*L11</f>
        <v>29.506811071409025</v>
      </c>
      <c r="AA11" s="32">
        <f>VLOOKUP(B11,Targets!$C$33:$O$37,MATCH(TargetData!$Q$3,Targets!$C$24:$O$24,0),FALSE)*L11</f>
        <v>32.37308102936878</v>
      </c>
      <c r="AB11" s="32">
        <f>VLOOKUP(B11,Targets!$C$33:$O$37,MATCH(TargetData!$R$3,Targets!$C$24:$O$24,0),FALSE)*L11</f>
        <v>45.14483859297491</v>
      </c>
      <c r="AC11" s="32">
        <v>1</v>
      </c>
      <c r="AD11" s="32">
        <f t="shared" si="4"/>
        <v>3.948525979398875</v>
      </c>
      <c r="AE11" s="32">
        <f>VLOOKUP(B11,Targets!$C$33:$O$37,MATCH(TargetData!$U$3,Targets!$C$24:$O$24,0),FALSE)*L11</f>
        <v>1.7185486746338432</v>
      </c>
      <c r="AF11" s="39">
        <f>VLOOKUP(B11,Targets!$C$33:$O$37,MATCH(TargetData!$V$3,Targets!$C$24:$O$24,0),FALSE)*L11</f>
        <v>2.2299773047650318</v>
      </c>
      <c r="AH11" s="45">
        <f>VLOOKUP(F11,Data!$G$1:$V$125,MATCH(TargetData!$AH$3,Data!$G$1:$W$1,0),FALSE)/M11</f>
        <v>0.09008668995831196</v>
      </c>
      <c r="AI11" s="45">
        <f>VLOOKUP(F11,Data!$G$1:$V$125,MATCH(TargetData!$AI$3,Data!$G$1:$W$1,0),FALSE)/N11</f>
        <v>0.09827348029722466</v>
      </c>
      <c r="AJ11" s="45">
        <f>VLOOKUP(F11,Data!$G$1:$V$125,MATCH(TargetData!$AJ$3,Data!$G$1:$W$1,0),FALSE)/O11</f>
        <v>0.06674406002468296</v>
      </c>
      <c r="AK11" s="45" t="e">
        <f>VLOOKUP(F11,Data!$G$1:$V$125,MATCH(TargetData!$AK$3,Data!$G$1:$W$1,0),FALSE)/P11</f>
        <v>#N/A</v>
      </c>
      <c r="AL11" s="45">
        <f>VLOOKUP(F11,Data!$G$1:$V$125,MATCH(TargetData!$AL$3,Data!$G$1:$W$1,0),FALSE)/Q11</f>
        <v>0.028400561924636056</v>
      </c>
      <c r="AM11" s="45">
        <f>VLOOKUP(F11,Data!$G$1:$V$125,MATCH(TargetData!$AM$3,Data!$G$1:$W$1,0),FALSE)/R11</f>
        <v>0.041273668504153635</v>
      </c>
      <c r="AN11" s="45">
        <f>VLOOKUP(F11,Data!$G$1:$V$125,MATCH(TargetData!$AN$3,Data!$G$1:$W$1,0),FALSE)/S11</f>
        <v>0</v>
      </c>
      <c r="AO11" s="45">
        <f>VLOOKUP(F11,Data!$G$1:$V$125,MATCH(TargetData!$AO$3,Data!$G$1:$W$1,0),FALSE)/U11</f>
        <v>0</v>
      </c>
      <c r="AP11" s="45">
        <f>VLOOKUP(F11,Data!$G$1:$V$125,MATCH(TargetData!$AP$3,Data!$G$1:$W$1,0),FALSE)/V11</f>
        <v>0</v>
      </c>
      <c r="AQ11" s="45" t="e">
        <f>VLOOKUP(O11,Data!$G$1:$V$125,MATCH(TargetData!$AH$3,Data!$G$1:$W$1,0),FALSE)/W11</f>
        <v>#N/A</v>
      </c>
      <c r="AR11" s="45" t="e">
        <f>VLOOKUP(O11,Data!$G$1:$V$125,MATCH(TargetData!$AI$3,Data!$G$1:$W$1,0),FALSE)/X11</f>
        <v>#N/A</v>
      </c>
      <c r="AS11" s="45" t="e">
        <f>VLOOKUP(O11,Data!$G$1:$V$125,MATCH(TargetData!$AJ$3,Data!$G$1:$W$1,0),FALSE)/Y11</f>
        <v>#N/A</v>
      </c>
      <c r="AT11" s="45" t="e">
        <f>VLOOKUP(O11,Data!$G$1:$V$125,MATCH(TargetData!$AK$3,Data!$G$1:$W$1,0),FALSE)/Z11</f>
        <v>#N/A</v>
      </c>
      <c r="AU11" s="45" t="e">
        <f>VLOOKUP(O11,Data!$G$1:$V$125,MATCH(TargetData!$AL$3,Data!$G$1:$W$1,0),FALSE)/AA11</f>
        <v>#N/A</v>
      </c>
      <c r="AV11" s="45" t="e">
        <f>VLOOKUP(O11,Data!$G$1:$V$125,MATCH(TargetData!$AM$3,Data!$G$1:$W$1,0),FALSE)/AB11</f>
        <v>#N/A</v>
      </c>
      <c r="AW11" s="45" t="e">
        <f>VLOOKUP(O11,Data!$G$1:$V$125,MATCH(TargetData!$AN$3,Data!$G$1:$W$1,0),FALSE)/AC11</f>
        <v>#N/A</v>
      </c>
      <c r="AX11" s="45" t="e">
        <f>VLOOKUP(O11,Data!$G$1:$V$125,MATCH(TargetData!$AO$3,Data!$G$1:$W$1,0),FALSE)/AE11</f>
        <v>#N/A</v>
      </c>
      <c r="AY11" s="45" t="e">
        <f>VLOOKUP(O11,Data!$G$1:$V$125,MATCH(TargetData!$AP$3,Data!$G$1:$W$1,0),FALSE)/AF11</f>
        <v>#N/A</v>
      </c>
    </row>
    <row r="12" spans="2:51" ht="12.75" customHeight="1">
      <c r="B12" s="35" t="s">
        <v>16</v>
      </c>
      <c r="C12" s="35" t="s">
        <v>12</v>
      </c>
      <c r="D12" s="35" t="s">
        <v>13</v>
      </c>
      <c r="E12" s="35" t="s">
        <v>34</v>
      </c>
      <c r="F12" s="35" t="s">
        <v>35</v>
      </c>
      <c r="G12" s="35" t="s">
        <v>14</v>
      </c>
      <c r="H12" s="35" t="s">
        <v>15</v>
      </c>
      <c r="I12" s="33">
        <v>372.5</v>
      </c>
      <c r="J12" s="33">
        <v>11</v>
      </c>
      <c r="K12" s="34">
        <v>10.067567567567568</v>
      </c>
      <c r="L12" s="37">
        <f t="shared" si="2"/>
        <v>0.037331195349886</v>
      </c>
      <c r="M12" s="38">
        <f>VLOOKUP(B12,Targets!$C$25:$O$29,MATCH(TargetData!$M$3,Targets!$C$24:$O$24,0),FALSE)*L12</f>
        <v>26.66247860764893</v>
      </c>
      <c r="N12" s="32">
        <f>VLOOKUP(B12,Targets!$C$25:$O$29,MATCH(TargetData!$N$3,Targets!$C$24:$O$24,0),FALSE)*L12</f>
        <v>24.441328795752714</v>
      </c>
      <c r="O12" s="32">
        <f>VLOOKUP(B12,Targets!$C$25:$O$29,MATCH(TargetData!$O$3,Targets!$C$24:$O$24,0),FALSE)*L12</f>
        <v>23.991492705709167</v>
      </c>
      <c r="P12" s="32">
        <f>VLOOKUP(B12,Targets!$C$25:$O$29,MATCH(TargetData!$P$3,Targets!$C$24:$O$24,0),FALSE)*L12</f>
        <v>25.938171028481104</v>
      </c>
      <c r="Q12" s="32">
        <f>VLOOKUP(B12,Targets!$C$25:$O$29,MATCH(TargetData!$Q$3,Targets!$C$24:$O$24,0),FALSE)*L12</f>
        <v>28.19116103196814</v>
      </c>
      <c r="R12" s="32">
        <f>VLOOKUP(B12,Targets!$C$25:$O$29,MATCH(TargetData!$R$3,Targets!$C$24:$O$24,0),FALSE)*L12</f>
        <v>38.79688157766853</v>
      </c>
      <c r="S12" s="32">
        <f>VLOOKUP(B12,Targets!$C$25:$O$29,MATCH(TargetData!$S$3,Targets!$C$24:$O$24,0),FALSE)*L12</f>
        <v>1.0460198694494085</v>
      </c>
      <c r="T12" s="32">
        <f t="shared" si="3"/>
        <v>2.8126341850831134</v>
      </c>
      <c r="U12" s="32">
        <f>VLOOKUP(B12,Targets!$C$25:$O$29,MATCH(TargetData!$U$3,Targets!$C$24:$O$24,0),FALSE)*L12</f>
        <v>1.2177552612673894</v>
      </c>
      <c r="V12" s="39">
        <f>VLOOKUP(B12,Targets!$C$25:$O$29,MATCH(TargetData!$V$3,Targets!$C$24:$O$24,0),FALSE)*L12</f>
        <v>1.594878923815724</v>
      </c>
      <c r="W12" s="38">
        <f>VLOOKUP(B12,Targets!$C$33:$O$37,MATCH(TargetData!$M$3,Targets!$C$24:$O$24,0),FALSE)*L12</f>
        <v>25.202348586225266</v>
      </c>
      <c r="X12" s="32">
        <f>VLOOKUP(B12,Targets!$C$33:$O$37,MATCH(TargetData!$N$3,Targets!$C$24:$O$24,0),FALSE)*L12</f>
        <v>22.55490077633736</v>
      </c>
      <c r="Y12" s="32">
        <f>VLOOKUP(B12,Targets!$C$33:$O$37,MATCH(TargetData!$O$3,Targets!$C$24:$O$24,0),FALSE)*L12</f>
        <v>22.214634196926188</v>
      </c>
      <c r="Z12" s="32">
        <f>VLOOKUP(B12,Targets!$C$33:$O$37,MATCH(TargetData!$P$3,Targets!$C$24:$O$24,0),FALSE)*L12</f>
        <v>23.624475280171655</v>
      </c>
      <c r="AA12" s="32">
        <f>VLOOKUP(B12,Targets!$C$33:$O$37,MATCH(TargetData!$Q$3,Targets!$C$24:$O$24,0),FALSE)*L12</f>
        <v>25.91933945930117</v>
      </c>
      <c r="AB12" s="32">
        <f>VLOOKUP(B12,Targets!$C$33:$O$37,MATCH(TargetData!$R$3,Targets!$C$24:$O$24,0),FALSE)*L12</f>
        <v>36.14498092613252</v>
      </c>
      <c r="AC12" s="32">
        <v>1</v>
      </c>
      <c r="AD12" s="32">
        <f t="shared" si="4"/>
        <v>3.1613668507814743</v>
      </c>
      <c r="AE12" s="32">
        <f>VLOOKUP(B12,Targets!$C$33:$O$37,MATCH(TargetData!$U$3,Targets!$C$24:$O$24,0),FALSE)*L12</f>
        <v>1.3759470850104387</v>
      </c>
      <c r="AF12" s="39">
        <f>VLOOKUP(B12,Targets!$C$33:$O$37,MATCH(TargetData!$V$3,Targets!$C$24:$O$24,0),FALSE)*L12</f>
        <v>1.7854197657710356</v>
      </c>
      <c r="AH12" s="45">
        <f>VLOOKUP(F12,Data!$G$1:$V$125,MATCH(TargetData!$AH$3,Data!$G$1:$W$1,0),FALSE)/M12</f>
        <v>0.37505890383091395</v>
      </c>
      <c r="AI12" s="45">
        <f>VLOOKUP(F12,Data!$G$1:$V$125,MATCH(TargetData!$AI$3,Data!$G$1:$W$1,0),FALSE)/N12</f>
        <v>0.4091430577922485</v>
      </c>
      <c r="AJ12" s="45">
        <f>VLOOKUP(F12,Data!$G$1:$V$125,MATCH(TargetData!$AJ$3,Data!$G$1:$W$1,0),FALSE)/O12</f>
        <v>0.12504432453617614</v>
      </c>
      <c r="AK12" s="45" t="e">
        <f>VLOOKUP(F12,Data!$G$1:$V$125,MATCH(TargetData!$AK$3,Data!$G$1:$W$1,0),FALSE)/P12</f>
        <v>#N/A</v>
      </c>
      <c r="AL12" s="45">
        <f>VLOOKUP(F12,Data!$G$1:$V$125,MATCH(TargetData!$AL$3,Data!$G$1:$W$1,0),FALSE)/Q12</f>
        <v>0.3547211123607228</v>
      </c>
      <c r="AM12" s="45">
        <f>VLOOKUP(F12,Data!$G$1:$V$125,MATCH(TargetData!$AM$3,Data!$G$1:$W$1,0),FALSE)/R12</f>
        <v>0.10310106991440257</v>
      </c>
      <c r="AN12" s="45">
        <f>VLOOKUP(F12,Data!$G$1:$V$125,MATCH(TargetData!$AN$3,Data!$G$1:$W$1,0),FALSE)/S12</f>
        <v>0</v>
      </c>
      <c r="AO12" s="45">
        <f>VLOOKUP(F12,Data!$G$1:$V$125,MATCH(TargetData!$AO$3,Data!$G$1:$W$1,0),FALSE)/U12</f>
        <v>0</v>
      </c>
      <c r="AP12" s="45">
        <f>VLOOKUP(F12,Data!$G$1:$V$125,MATCH(TargetData!$AP$3,Data!$G$1:$W$1,0),FALSE)/V12</f>
        <v>0</v>
      </c>
      <c r="AQ12" s="45" t="e">
        <f>VLOOKUP(O12,Data!$G$1:$V$125,MATCH(TargetData!$AH$3,Data!$G$1:$W$1,0),FALSE)/W12</f>
        <v>#N/A</v>
      </c>
      <c r="AR12" s="45" t="e">
        <f>VLOOKUP(O12,Data!$G$1:$V$125,MATCH(TargetData!$AI$3,Data!$G$1:$W$1,0),FALSE)/X12</f>
        <v>#N/A</v>
      </c>
      <c r="AS12" s="45" t="e">
        <f>VLOOKUP(O12,Data!$G$1:$V$125,MATCH(TargetData!$AJ$3,Data!$G$1:$W$1,0),FALSE)/Y12</f>
        <v>#N/A</v>
      </c>
      <c r="AT12" s="45" t="e">
        <f>VLOOKUP(O12,Data!$G$1:$V$125,MATCH(TargetData!$AK$3,Data!$G$1:$W$1,0),FALSE)/Z12</f>
        <v>#N/A</v>
      </c>
      <c r="AU12" s="45" t="e">
        <f>VLOOKUP(O12,Data!$G$1:$V$125,MATCH(TargetData!$AL$3,Data!$G$1:$W$1,0),FALSE)/AA12</f>
        <v>#N/A</v>
      </c>
      <c r="AV12" s="45" t="e">
        <f>VLOOKUP(O12,Data!$G$1:$V$125,MATCH(TargetData!$AM$3,Data!$G$1:$W$1,0),FALSE)/AB12</f>
        <v>#N/A</v>
      </c>
      <c r="AW12" s="45" t="e">
        <f>VLOOKUP(O12,Data!$G$1:$V$125,MATCH(TargetData!$AN$3,Data!$G$1:$W$1,0),FALSE)/AC12</f>
        <v>#N/A</v>
      </c>
      <c r="AX12" s="45" t="e">
        <f>VLOOKUP(O12,Data!$G$1:$V$125,MATCH(TargetData!$AO$3,Data!$G$1:$W$1,0),FALSE)/AE12</f>
        <v>#N/A</v>
      </c>
      <c r="AY12" s="45" t="e">
        <f>VLOOKUP(O12,Data!$G$1:$V$125,MATCH(TargetData!$AP$3,Data!$G$1:$W$1,0),FALSE)/AF12</f>
        <v>#N/A</v>
      </c>
    </row>
    <row r="13" spans="2:51" ht="12.75" customHeight="1">
      <c r="B13" s="35" t="s">
        <v>16</v>
      </c>
      <c r="C13" s="35" t="s">
        <v>12</v>
      </c>
      <c r="D13" s="35" t="s">
        <v>13</v>
      </c>
      <c r="E13" s="35" t="s">
        <v>36</v>
      </c>
      <c r="F13" s="35" t="s">
        <v>37</v>
      </c>
      <c r="G13" s="35" t="s">
        <v>14</v>
      </c>
      <c r="H13" s="35" t="s">
        <v>15</v>
      </c>
      <c r="I13" s="33">
        <v>396.5</v>
      </c>
      <c r="J13" s="33">
        <v>13</v>
      </c>
      <c r="K13" s="34">
        <v>11.527027027027026</v>
      </c>
      <c r="L13" s="37">
        <f t="shared" si="2"/>
        <v>0.0427429659509433</v>
      </c>
      <c r="M13" s="38">
        <f>VLOOKUP(B13,Targets!$C$25:$O$29,MATCH(TargetData!$M$3,Targets!$C$24:$O$24,0),FALSE)*L13</f>
        <v>30.527643291710785</v>
      </c>
      <c r="N13" s="32">
        <f>VLOOKUP(B13,Targets!$C$25:$O$29,MATCH(TargetData!$N$3,Targets!$C$24:$O$24,0),FALSE)*L13</f>
        <v>27.984501292318207</v>
      </c>
      <c r="O13" s="32">
        <f>VLOOKUP(B13,Targets!$C$25:$O$29,MATCH(TargetData!$O$3,Targets!$C$24:$O$24,0),FALSE)*L13</f>
        <v>27.46945406438915</v>
      </c>
      <c r="P13" s="32">
        <f>VLOOKUP(B13,Targets!$C$25:$O$29,MATCH(TargetData!$P$3,Targets!$C$24:$O$24,0),FALSE)*L13</f>
        <v>29.698335419187092</v>
      </c>
      <c r="Q13" s="32">
        <f>VLOOKUP(B13,Targets!$C$25:$O$29,MATCH(TargetData!$Q$3,Targets!$C$24:$O$24,0),FALSE)*L13</f>
        <v>32.27793336948835</v>
      </c>
      <c r="R13" s="32">
        <f>VLOOKUP(B13,Targets!$C$25:$O$29,MATCH(TargetData!$R$3,Targets!$C$24:$O$24,0),FALSE)*L13</f>
        <v>44.42112749765269</v>
      </c>
      <c r="S13" s="32">
        <f>VLOOKUP(B13,Targets!$C$25:$O$29,MATCH(TargetData!$S$3,Targets!$C$24:$O$24,0),FALSE)*L13</f>
        <v>1.1976576491816717</v>
      </c>
      <c r="T13" s="32">
        <f t="shared" si="3"/>
        <v>3.2203717582226785</v>
      </c>
      <c r="U13" s="32">
        <f>VLOOKUP(B13,Targets!$C$25:$O$29,MATCH(TargetData!$U$3,Targets!$C$24:$O$24,0),FALSE)*L13</f>
        <v>1.3942889098806486</v>
      </c>
      <c r="V13" s="39">
        <f>VLOOKUP(B13,Targets!$C$25:$O$29,MATCH(TargetData!$V$3,Targets!$C$24:$O$24,0),FALSE)*L13</f>
        <v>1.8260828483420302</v>
      </c>
      <c r="W13" s="38">
        <f>VLOOKUP(B13,Targets!$C$33:$O$37,MATCH(TargetData!$M$3,Targets!$C$24:$O$24,0),FALSE)*L13</f>
        <v>28.855843414832417</v>
      </c>
      <c r="X13" s="32">
        <f>VLOOKUP(B13,Targets!$C$33:$O$37,MATCH(TargetData!$N$3,Targets!$C$24:$O$24,0),FALSE)*L13</f>
        <v>25.824604513041297</v>
      </c>
      <c r="Y13" s="32">
        <f>VLOOKUP(B13,Targets!$C$33:$O$37,MATCH(TargetData!$O$3,Targets!$C$24:$O$24,0),FALSE)*L13</f>
        <v>25.435010697957097</v>
      </c>
      <c r="Z13" s="32">
        <f>VLOOKUP(B13,Targets!$C$33:$O$37,MATCH(TargetData!$P$3,Targets!$C$24:$O$24,0),FALSE)*L13</f>
        <v>27.049231428169694</v>
      </c>
      <c r="AA13" s="32">
        <f>VLOOKUP(B13,Targets!$C$33:$O$37,MATCH(TargetData!$Q$3,Targets!$C$24:$O$24,0),FALSE)*L13</f>
        <v>29.676773904407913</v>
      </c>
      <c r="AB13" s="32">
        <f>VLOOKUP(B13,Targets!$C$33:$O$37,MATCH(TargetData!$R$3,Targets!$C$24:$O$24,0),FALSE)*L13</f>
        <v>41.3847902415987</v>
      </c>
      <c r="AC13" s="32">
        <v>1</v>
      </c>
      <c r="AD13" s="32">
        <f t="shared" si="4"/>
        <v>3.6196589580088556</v>
      </c>
      <c r="AE13" s="32">
        <f>VLOOKUP(B13,Targets!$C$33:$O$37,MATCH(TargetData!$U$3,Targets!$C$24:$O$24,0),FALSE)*L13</f>
        <v>1.5754132396159788</v>
      </c>
      <c r="AF13" s="39">
        <f>VLOOKUP(B13,Targets!$C$33:$O$37,MATCH(TargetData!$V$3,Targets!$C$24:$O$24,0),FALSE)*L13</f>
        <v>2.044245718392877</v>
      </c>
      <c r="AH13" s="45">
        <f>VLOOKUP(F13,Data!$G$1:$V$125,MATCH(TargetData!$AH$3,Data!$G$1:$W$1,0),FALSE)/M13</f>
        <v>0.4913579425920825</v>
      </c>
      <c r="AI13" s="45">
        <f>VLOOKUP(F13,Data!$G$1:$V$125,MATCH(TargetData!$AI$3,Data!$G$1:$W$1,0),FALSE)/N13</f>
        <v>0.25013845795856693</v>
      </c>
      <c r="AJ13" s="45">
        <f>VLOOKUP(F13,Data!$G$1:$V$125,MATCH(TargetData!$AJ$3,Data!$G$1:$W$1,0),FALSE)/O13</f>
        <v>0.21842443559074148</v>
      </c>
      <c r="AK13" s="45" t="e">
        <f>VLOOKUP(F13,Data!$G$1:$V$125,MATCH(TargetData!$AK$3,Data!$G$1:$W$1,0),FALSE)/P13</f>
        <v>#N/A</v>
      </c>
      <c r="AL13" s="45">
        <f>VLOOKUP(F13,Data!$G$1:$V$125,MATCH(TargetData!$AL$3,Data!$G$1:$W$1,0),FALSE)/Q13</f>
        <v>0.1549045889265759</v>
      </c>
      <c r="AM13" s="45">
        <f>VLOOKUP(F13,Data!$G$1:$V$125,MATCH(TargetData!$AM$3,Data!$G$1:$W$1,0),FALSE)/R13</f>
        <v>0.18009448320335267</v>
      </c>
      <c r="AN13" s="45">
        <f>VLOOKUP(F13,Data!$G$1:$V$125,MATCH(TargetData!$AN$3,Data!$G$1:$W$1,0),FALSE)/S13</f>
        <v>0</v>
      </c>
      <c r="AO13" s="45">
        <f>VLOOKUP(F13,Data!$G$1:$V$125,MATCH(TargetData!$AO$3,Data!$G$1:$W$1,0),FALSE)/U13</f>
        <v>0.7172114709609217</v>
      </c>
      <c r="AP13" s="45">
        <f>VLOOKUP(F13,Data!$G$1:$V$125,MATCH(TargetData!$AP$3,Data!$G$1:$W$1,0),FALSE)/V13</f>
        <v>0.547620279609952</v>
      </c>
      <c r="AQ13" s="45" t="e">
        <f>VLOOKUP(O13,Data!$G$1:$V$125,MATCH(TargetData!$AH$3,Data!$G$1:$W$1,0),FALSE)/W13</f>
        <v>#N/A</v>
      </c>
      <c r="AR13" s="45" t="e">
        <f>VLOOKUP(O13,Data!$G$1:$V$125,MATCH(TargetData!$AI$3,Data!$G$1:$W$1,0),FALSE)/X13</f>
        <v>#N/A</v>
      </c>
      <c r="AS13" s="45" t="e">
        <f>VLOOKUP(O13,Data!$G$1:$V$125,MATCH(TargetData!$AJ$3,Data!$G$1:$W$1,0),FALSE)/Y13</f>
        <v>#N/A</v>
      </c>
      <c r="AT13" s="45" t="e">
        <f>VLOOKUP(O13,Data!$G$1:$V$125,MATCH(TargetData!$AK$3,Data!$G$1:$W$1,0),FALSE)/Z13</f>
        <v>#N/A</v>
      </c>
      <c r="AU13" s="45" t="e">
        <f>VLOOKUP(O13,Data!$G$1:$V$125,MATCH(TargetData!$AL$3,Data!$G$1:$W$1,0),FALSE)/AA13</f>
        <v>#N/A</v>
      </c>
      <c r="AV13" s="45" t="e">
        <f>VLOOKUP(O13,Data!$G$1:$V$125,MATCH(TargetData!$AM$3,Data!$G$1:$W$1,0),FALSE)/AB13</f>
        <v>#N/A</v>
      </c>
      <c r="AW13" s="45" t="e">
        <f>VLOOKUP(O13,Data!$G$1:$V$125,MATCH(TargetData!$AN$3,Data!$G$1:$W$1,0),FALSE)/AC13</f>
        <v>#N/A</v>
      </c>
      <c r="AX13" s="45" t="e">
        <f>VLOOKUP(O13,Data!$G$1:$V$125,MATCH(TargetData!$AO$3,Data!$G$1:$W$1,0),FALSE)/AE13</f>
        <v>#N/A</v>
      </c>
      <c r="AY13" s="45" t="e">
        <f>VLOOKUP(O13,Data!$G$1:$V$125,MATCH(TargetData!$AP$3,Data!$G$1:$W$1,0),FALSE)/AF13</f>
        <v>#N/A</v>
      </c>
    </row>
    <row r="14" spans="2:51" ht="12.75" customHeight="1">
      <c r="B14" s="35" t="s">
        <v>16</v>
      </c>
      <c r="C14" s="35" t="s">
        <v>12</v>
      </c>
      <c r="D14" s="35" t="s">
        <v>13</v>
      </c>
      <c r="E14" s="35" t="s">
        <v>38</v>
      </c>
      <c r="F14" s="35" t="s">
        <v>39</v>
      </c>
      <c r="G14" s="35" t="s">
        <v>14</v>
      </c>
      <c r="H14" s="35" t="s">
        <v>15</v>
      </c>
      <c r="I14" s="33">
        <v>393</v>
      </c>
      <c r="J14" s="33">
        <v>16</v>
      </c>
      <c r="K14" s="34">
        <v>11.270270270270268</v>
      </c>
      <c r="L14" s="37">
        <f t="shared" si="2"/>
        <v>0.04179089519705358</v>
      </c>
      <c r="M14" s="38">
        <f>VLOOKUP(B14,Targets!$C$25:$O$29,MATCH(TargetData!$M$3,Targets!$C$24:$O$24,0),FALSE)*L14</f>
        <v>29.847660615811012</v>
      </c>
      <c r="N14" s="32">
        <f>VLOOKUP(B14,Targets!$C$25:$O$29,MATCH(TargetData!$N$3,Targets!$C$24:$O$24,0),FALSE)*L14</f>
        <v>27.361165390144645</v>
      </c>
      <c r="O14" s="32">
        <f>VLOOKUP(B14,Targets!$C$25:$O$29,MATCH(TargetData!$O$3,Targets!$C$24:$O$24,0),FALSE)*L14</f>
        <v>26.85759049202878</v>
      </c>
      <c r="P14" s="32">
        <f>VLOOKUP(B14,Targets!$C$25:$O$29,MATCH(TargetData!$P$3,Targets!$C$24:$O$24,0),FALSE)*L14</f>
        <v>29.036825017118442</v>
      </c>
      <c r="Q14" s="32">
        <f>VLOOKUP(B14,Targets!$C$25:$O$29,MATCH(TargetData!$Q$3,Targets!$C$24:$O$24,0),FALSE)*L14</f>
        <v>31.558964161961644</v>
      </c>
      <c r="R14" s="32">
        <f>VLOOKUP(B14,Targets!$C$25:$O$29,MATCH(TargetData!$R$3,Targets!$C$24:$O$24,0),FALSE)*L14</f>
        <v>43.43167682654436</v>
      </c>
      <c r="S14" s="32">
        <f>VLOOKUP(B14,Targets!$C$25:$O$29,MATCH(TargetData!$S$3,Targets!$C$24:$O$24,0),FALSE)*L14</f>
        <v>1.1709806323769214</v>
      </c>
      <c r="T14" s="32">
        <f t="shared" si="3"/>
        <v>3.1486401481333104</v>
      </c>
      <c r="U14" s="32">
        <f>VLOOKUP(B14,Targets!$C$25:$O$29,MATCH(TargetData!$U$3,Targets!$C$24:$O$24,0),FALSE)*L14</f>
        <v>1.3632320642912787</v>
      </c>
      <c r="V14" s="39">
        <f>VLOOKUP(B14,Targets!$C$25:$O$29,MATCH(TargetData!$V$3,Targets!$C$24:$O$24,0),FALSE)*L14</f>
        <v>1.7854080838420316</v>
      </c>
      <c r="W14" s="38">
        <f>VLOOKUP(B14,Targets!$C$33:$O$37,MATCH(TargetData!$M$3,Targets!$C$24:$O$24,0),FALSE)*L14</f>
        <v>28.21309895424412</v>
      </c>
      <c r="X14" s="32">
        <f>VLOOKUP(B14,Targets!$C$33:$O$37,MATCH(TargetData!$N$3,Targets!$C$24:$O$24,0),FALSE)*L14</f>
        <v>25.249378855658193</v>
      </c>
      <c r="Y14" s="32">
        <f>VLOOKUP(B14,Targets!$C$33:$O$37,MATCH(TargetData!$O$3,Targets!$C$24:$O$24,0),FALSE)*L14</f>
        <v>24.868462980183136</v>
      </c>
      <c r="Z14" s="32">
        <f>VLOOKUP(B14,Targets!$C$33:$O$37,MATCH(TargetData!$P$3,Targets!$C$24:$O$24,0),FALSE)*L14</f>
        <v>26.44672803176263</v>
      </c>
      <c r="AA14" s="32">
        <f>VLOOKUP(B14,Targets!$C$33:$O$37,MATCH(TargetData!$Q$3,Targets!$C$24:$O$24,0),FALSE)*L14</f>
        <v>29.01574377054654</v>
      </c>
      <c r="AB14" s="32">
        <f>VLOOKUP(B14,Targets!$C$33:$O$37,MATCH(TargetData!$R$3,Targets!$C$24:$O$24,0),FALSE)*L14</f>
        <v>40.46297193610002</v>
      </c>
      <c r="AC14" s="32">
        <v>1</v>
      </c>
      <c r="AD14" s="32">
        <f t="shared" si="4"/>
        <v>3.539033494700335</v>
      </c>
      <c r="AE14" s="32">
        <f>VLOOKUP(B14,Targets!$C$33:$O$37,MATCH(TargetData!$U$3,Targets!$C$24:$O$24,0),FALSE)*L14</f>
        <v>1.5403219716761152</v>
      </c>
      <c r="AF14" s="39">
        <f>VLOOKUP(B14,Targets!$C$33:$O$37,MATCH(TargetData!$V$3,Targets!$C$24:$O$24,0),FALSE)*L14</f>
        <v>1.9987115230242194</v>
      </c>
      <c r="AH14" s="45">
        <f>VLOOKUP(F14,Data!$G$1:$V$125,MATCH(TargetData!$AH$3,Data!$G$1:$W$1,0),FALSE)/M14</f>
        <v>0.4020415587827783</v>
      </c>
      <c r="AI14" s="45">
        <f>VLOOKUP(F14,Data!$G$1:$V$125,MATCH(TargetData!$AI$3,Data!$G$1:$W$1,0),FALSE)/N14</f>
        <v>0.14619260338380105</v>
      </c>
      <c r="AJ14" s="45">
        <f>VLOOKUP(F14,Data!$G$1:$V$125,MATCH(TargetData!$AJ$3,Data!$G$1:$W$1,0),FALSE)/O14</f>
        <v>0.2978673757936091</v>
      </c>
      <c r="AK14" s="45" t="e">
        <f>VLOOKUP(F14,Data!$G$1:$V$125,MATCH(TargetData!$AK$3,Data!$G$1:$W$1,0),FALSE)/P14</f>
        <v>#N/A</v>
      </c>
      <c r="AL14" s="45">
        <f>VLOOKUP(F14,Data!$G$1:$V$125,MATCH(TargetData!$AL$3,Data!$G$1:$W$1,0),FALSE)/Q14</f>
        <v>0.19012030842355288</v>
      </c>
      <c r="AM14" s="45">
        <f>VLOOKUP(F14,Data!$G$1:$V$125,MATCH(TargetData!$AM$3,Data!$G$1:$W$1,0),FALSE)/R14</f>
        <v>0.3223453714649937</v>
      </c>
      <c r="AN14" s="45">
        <f>VLOOKUP(F14,Data!$G$1:$V$125,MATCH(TargetData!$AN$3,Data!$G$1:$W$1,0),FALSE)/S14</f>
        <v>0.8539850893777334</v>
      </c>
      <c r="AO14" s="45">
        <f>VLOOKUP(F14,Data!$G$1:$V$125,MATCH(TargetData!$AO$3,Data!$G$1:$W$1,0),FALSE)/U14</f>
        <v>0.7335508210187845</v>
      </c>
      <c r="AP14" s="45">
        <f>VLOOKUP(F14,Data!$G$1:$V$125,MATCH(TargetData!$AP$3,Data!$G$1:$W$1,0),FALSE)/V14</f>
        <v>0.5600960413756464</v>
      </c>
      <c r="AQ14" s="45" t="e">
        <f>VLOOKUP(O14,Data!$G$1:$V$125,MATCH(TargetData!$AH$3,Data!$G$1:$W$1,0),FALSE)/W14</f>
        <v>#N/A</v>
      </c>
      <c r="AR14" s="45" t="e">
        <f>VLOOKUP(O14,Data!$G$1:$V$125,MATCH(TargetData!$AI$3,Data!$G$1:$W$1,0),FALSE)/X14</f>
        <v>#N/A</v>
      </c>
      <c r="AS14" s="45" t="e">
        <f>VLOOKUP(O14,Data!$G$1:$V$125,MATCH(TargetData!$AJ$3,Data!$G$1:$W$1,0),FALSE)/Y14</f>
        <v>#N/A</v>
      </c>
      <c r="AT14" s="45" t="e">
        <f>VLOOKUP(O14,Data!$G$1:$V$125,MATCH(TargetData!$AK$3,Data!$G$1:$W$1,0),FALSE)/Z14</f>
        <v>#N/A</v>
      </c>
      <c r="AU14" s="45" t="e">
        <f>VLOOKUP(O14,Data!$G$1:$V$125,MATCH(TargetData!$AL$3,Data!$G$1:$W$1,0),FALSE)/AA14</f>
        <v>#N/A</v>
      </c>
      <c r="AV14" s="45" t="e">
        <f>VLOOKUP(O14,Data!$G$1:$V$125,MATCH(TargetData!$AM$3,Data!$G$1:$W$1,0),FALSE)/AB14</f>
        <v>#N/A</v>
      </c>
      <c r="AW14" s="45" t="e">
        <f>VLOOKUP(O14,Data!$G$1:$V$125,MATCH(TargetData!$AN$3,Data!$G$1:$W$1,0),FALSE)/AC14</f>
        <v>#N/A</v>
      </c>
      <c r="AX14" s="45" t="e">
        <f>VLOOKUP(O14,Data!$G$1:$V$125,MATCH(TargetData!$AO$3,Data!$G$1:$W$1,0),FALSE)/AE14</f>
        <v>#N/A</v>
      </c>
      <c r="AY14" s="45" t="e">
        <f>VLOOKUP(O14,Data!$G$1:$V$125,MATCH(TargetData!$AP$3,Data!$G$1:$W$1,0),FALSE)/AF14</f>
        <v>#N/A</v>
      </c>
    </row>
    <row r="15" spans="2:51" ht="12.75" customHeight="1">
      <c r="B15" s="35" t="s">
        <v>16</v>
      </c>
      <c r="C15" s="35" t="s">
        <v>12</v>
      </c>
      <c r="D15" s="35" t="s">
        <v>13</v>
      </c>
      <c r="E15" s="35" t="s">
        <v>40</v>
      </c>
      <c r="F15" s="35" t="s">
        <v>41</v>
      </c>
      <c r="G15" s="35" t="s">
        <v>14</v>
      </c>
      <c r="H15" s="35" t="s">
        <v>15</v>
      </c>
      <c r="I15" s="33">
        <v>502</v>
      </c>
      <c r="J15" s="33">
        <v>14</v>
      </c>
      <c r="K15" s="34">
        <v>13.567567567567568</v>
      </c>
      <c r="L15" s="37">
        <f t="shared" si="2"/>
        <v>0.050309422995014154</v>
      </c>
      <c r="M15" s="38">
        <f>VLOOKUP(B15,Targets!$C$25:$O$29,MATCH(TargetData!$M$3,Targets!$C$24:$O$24,0),FALSE)*L15</f>
        <v>35.9317161370195</v>
      </c>
      <c r="N15" s="32">
        <f>VLOOKUP(B15,Targets!$C$25:$O$29,MATCH(TargetData!$N$3,Targets!$C$24:$O$24,0),FALSE)*L15</f>
        <v>32.938381356960704</v>
      </c>
      <c r="O15" s="32">
        <f>VLOOKUP(B15,Targets!$C$25:$O$29,MATCH(TargetData!$O$3,Targets!$C$24:$O$24,0),FALSE)*L15</f>
        <v>32.332159297358395</v>
      </c>
      <c r="P15" s="32">
        <f>VLOOKUP(B15,Targets!$C$25:$O$29,MATCH(TargetData!$P$3,Targets!$C$24:$O$24,0),FALSE)*L15</f>
        <v>34.95560229878528</v>
      </c>
      <c r="Q15" s="32">
        <f>VLOOKUP(B15,Targets!$C$25:$O$29,MATCH(TargetData!$Q$3,Targets!$C$24:$O$24,0),FALSE)*L15</f>
        <v>37.99184654509532</v>
      </c>
      <c r="R15" s="32">
        <f>VLOOKUP(B15,Targets!$C$25:$O$29,MATCH(TargetData!$R$3,Targets!$C$24:$O$24,0),FALSE)*L15</f>
        <v>52.28465651540833</v>
      </c>
      <c r="S15" s="32">
        <f>VLOOKUP(B15,Targets!$C$25:$O$29,MATCH(TargetData!$S$3,Targets!$C$24:$O$24,0),FALSE)*L15</f>
        <v>1.4096697301036323</v>
      </c>
      <c r="T15" s="32">
        <f t="shared" si="3"/>
        <v>3.7904492910381826</v>
      </c>
      <c r="U15" s="32">
        <f>VLOOKUP(B15,Targets!$C$25:$O$29,MATCH(TargetData!$U$3,Targets!$C$24:$O$24,0),FALSE)*L15</f>
        <v>1.6411091037751129</v>
      </c>
      <c r="V15" s="39">
        <f>VLOOKUP(B15,Targets!$C$25:$O$29,MATCH(TargetData!$V$3,Targets!$C$24:$O$24,0),FALSE)*L15</f>
        <v>2.1493401872630695</v>
      </c>
      <c r="W15" s="38">
        <f>VLOOKUP(B15,Targets!$C$33:$O$37,MATCH(TargetData!$M$3,Targets!$C$24:$O$24,0),FALSE)*L15</f>
        <v>33.963970443718345</v>
      </c>
      <c r="X15" s="32">
        <f>VLOOKUP(B15,Targets!$C$33:$O$37,MATCH(TargetData!$N$3,Targets!$C$24:$O$24,0),FALSE)*L15</f>
        <v>30.39613473750699</v>
      </c>
      <c r="Y15" s="32">
        <f>VLOOKUP(B15,Targets!$C$33:$O$37,MATCH(TargetData!$O$3,Targets!$C$24:$O$24,0),FALSE)*L15</f>
        <v>29.93757413921328</v>
      </c>
      <c r="Z15" s="32">
        <f>VLOOKUP(B15,Targets!$C$33:$O$37,MATCH(TargetData!$P$3,Targets!$C$24:$O$24,0),FALSE)*L15</f>
        <v>31.837547894352138</v>
      </c>
      <c r="AA15" s="32">
        <f>VLOOKUP(B15,Targets!$C$33:$O$37,MATCH(TargetData!$Q$3,Targets!$C$24:$O$24,0),FALSE)*L15</f>
        <v>34.93022391562198</v>
      </c>
      <c r="AB15" s="32">
        <f>VLOOKUP(B15,Targets!$C$33:$O$37,MATCH(TargetData!$R$3,Targets!$C$24:$O$24,0),FALSE)*L15</f>
        <v>48.71081993266718</v>
      </c>
      <c r="AC15" s="32">
        <v>1</v>
      </c>
      <c r="AD15" s="32">
        <f t="shared" si="4"/>
        <v>4.260419219039732</v>
      </c>
      <c r="AE15" s="32">
        <f>VLOOKUP(B15,Targets!$C$33:$O$37,MATCH(TargetData!$U$3,Targets!$C$24:$O$24,0),FALSE)*L15</f>
        <v>1.8542964742959471</v>
      </c>
      <c r="AF15" s="39">
        <f>VLOOKUP(B15,Targets!$C$33:$O$37,MATCH(TargetData!$V$3,Targets!$C$24:$O$24,0),FALSE)*L15</f>
        <v>2.4061227447437847</v>
      </c>
      <c r="AH15" s="45">
        <f>VLOOKUP(F15,Data!$G$1:$V$125,MATCH(TargetData!$AH$3,Data!$G$1:$W$1,0),FALSE)/M15</f>
        <v>0.11132226428447445</v>
      </c>
      <c r="AI15" s="45">
        <f>VLOOKUP(F15,Data!$G$1:$V$125,MATCH(TargetData!$AI$3,Data!$G$1:$W$1,0),FALSE)/N15</f>
        <v>0.2125180325086231</v>
      </c>
      <c r="AJ15" s="45">
        <f>VLOOKUP(F15,Data!$G$1:$V$125,MATCH(TargetData!$AJ$3,Data!$G$1:$W$1,0),FALSE)/O15</f>
        <v>0.06185791618821463</v>
      </c>
      <c r="AK15" s="45" t="e">
        <f>VLOOKUP(F15,Data!$G$1:$V$125,MATCH(TargetData!$AK$3,Data!$G$1:$W$1,0),FALSE)/P15</f>
        <v>#N/A</v>
      </c>
      <c r="AL15" s="45">
        <f>VLOOKUP(F15,Data!$G$1:$V$125,MATCH(TargetData!$AL$3,Data!$G$1:$W$1,0),FALSE)/Q15</f>
        <v>0.15792862273430586</v>
      </c>
      <c r="AM15" s="45">
        <f>VLOOKUP(F15,Data!$G$1:$V$125,MATCH(TargetData!$AM$3,Data!$G$1:$W$1,0),FALSE)/R15</f>
        <v>0.05737820997477334</v>
      </c>
      <c r="AN15" s="45">
        <f>VLOOKUP(F15,Data!$G$1:$V$125,MATCH(TargetData!$AN$3,Data!$G$1:$W$1,0),FALSE)/S15</f>
        <v>0</v>
      </c>
      <c r="AO15" s="45">
        <f>VLOOKUP(F15,Data!$G$1:$V$125,MATCH(TargetData!$AO$3,Data!$G$1:$W$1,0),FALSE)/U15</f>
        <v>0</v>
      </c>
      <c r="AP15" s="45">
        <f>VLOOKUP(F15,Data!$G$1:$V$125,MATCH(TargetData!$AP$3,Data!$G$1:$W$1,0),FALSE)/V15</f>
        <v>0</v>
      </c>
      <c r="AQ15" s="45" t="e">
        <f>VLOOKUP(O15,Data!$G$1:$V$125,MATCH(TargetData!$AH$3,Data!$G$1:$W$1,0),FALSE)/W15</f>
        <v>#N/A</v>
      </c>
      <c r="AR15" s="45" t="e">
        <f>VLOOKUP(O15,Data!$G$1:$V$125,MATCH(TargetData!$AI$3,Data!$G$1:$W$1,0),FALSE)/X15</f>
        <v>#N/A</v>
      </c>
      <c r="AS15" s="45" t="e">
        <f>VLOOKUP(O15,Data!$G$1:$V$125,MATCH(TargetData!$AJ$3,Data!$G$1:$W$1,0),FALSE)/Y15</f>
        <v>#N/A</v>
      </c>
      <c r="AT15" s="45" t="e">
        <f>VLOOKUP(O15,Data!$G$1:$V$125,MATCH(TargetData!$AK$3,Data!$G$1:$W$1,0),FALSE)/Z15</f>
        <v>#N/A</v>
      </c>
      <c r="AU15" s="45" t="e">
        <f>VLOOKUP(O15,Data!$G$1:$V$125,MATCH(TargetData!$AL$3,Data!$G$1:$W$1,0),FALSE)/AA15</f>
        <v>#N/A</v>
      </c>
      <c r="AV15" s="45" t="e">
        <f>VLOOKUP(O15,Data!$G$1:$V$125,MATCH(TargetData!$AM$3,Data!$G$1:$W$1,0),FALSE)/AB15</f>
        <v>#N/A</v>
      </c>
      <c r="AW15" s="45" t="e">
        <f>VLOOKUP(O15,Data!$G$1:$V$125,MATCH(TargetData!$AN$3,Data!$G$1:$W$1,0),FALSE)/AC15</f>
        <v>#N/A</v>
      </c>
      <c r="AX15" s="45" t="e">
        <f>VLOOKUP(O15,Data!$G$1:$V$125,MATCH(TargetData!$AO$3,Data!$G$1:$W$1,0),FALSE)/AE15</f>
        <v>#N/A</v>
      </c>
      <c r="AY15" s="45" t="e">
        <f>VLOOKUP(O15,Data!$G$1:$V$125,MATCH(TargetData!$AP$3,Data!$G$1:$W$1,0),FALSE)/AF15</f>
        <v>#N/A</v>
      </c>
    </row>
    <row r="16" spans="2:51" ht="12.75" customHeight="1">
      <c r="B16" s="35" t="s">
        <v>16</v>
      </c>
      <c r="C16" s="35" t="s">
        <v>12</v>
      </c>
      <c r="D16" s="35" t="s">
        <v>13</v>
      </c>
      <c r="E16" s="35" t="s">
        <v>42</v>
      </c>
      <c r="F16" s="35" t="s">
        <v>43</v>
      </c>
      <c r="G16" s="35" t="s">
        <v>14</v>
      </c>
      <c r="H16" s="35" t="s">
        <v>15</v>
      </c>
      <c r="I16" s="33">
        <v>419</v>
      </c>
      <c r="J16" s="33">
        <v>12</v>
      </c>
      <c r="K16" s="34">
        <v>11.324324324324325</v>
      </c>
      <c r="L16" s="37">
        <f t="shared" si="2"/>
        <v>0.041991331145240895</v>
      </c>
      <c r="M16" s="38">
        <f>VLOOKUP(B16,Targets!$C$25:$O$29,MATCH(TargetData!$M$3,Targets!$C$24:$O$24,0),FALSE)*L16</f>
        <v>29.99081486336886</v>
      </c>
      <c r="N16" s="32">
        <f>VLOOKUP(B16,Targets!$C$25:$O$29,MATCH(TargetData!$N$3,Targets!$C$24:$O$24,0),FALSE)*L16</f>
        <v>27.492394001128556</v>
      </c>
      <c r="O16" s="32">
        <f>VLOOKUP(B16,Targets!$C$25:$O$29,MATCH(TargetData!$O$3,Targets!$C$24:$O$24,0),FALSE)*L16</f>
        <v>26.9864038756836</v>
      </c>
      <c r="P16" s="32">
        <f>VLOOKUP(B16,Targets!$C$25:$O$29,MATCH(TargetData!$P$3,Targets!$C$24:$O$24,0),FALSE)*L16</f>
        <v>29.17609036492237</v>
      </c>
      <c r="Q16" s="32">
        <f>VLOOKUP(B16,Targets!$C$25:$O$29,MATCH(TargetData!$Q$3,Targets!$C$24:$O$24,0),FALSE)*L16</f>
        <v>31.710326100388322</v>
      </c>
      <c r="R16" s="32">
        <f>VLOOKUP(B16,Targets!$C$25:$O$29,MATCH(TargetData!$R$3,Targets!$C$24:$O$24,0),FALSE)*L16</f>
        <v>43.639982230988224</v>
      </c>
      <c r="S16" s="32">
        <f>VLOOKUP(B16,Targets!$C$25:$O$29,MATCH(TargetData!$S$3,Targets!$C$24:$O$24,0),FALSE)*L16</f>
        <v>1.1765968464410794</v>
      </c>
      <c r="T16" s="32">
        <f t="shared" si="3"/>
        <v>3.163741539731072</v>
      </c>
      <c r="U16" s="32">
        <f>VLOOKUP(B16,Targets!$C$25:$O$29,MATCH(TargetData!$U$3,Targets!$C$24:$O$24,0),FALSE)*L16</f>
        <v>1.3697703475732514</v>
      </c>
      <c r="V16" s="39">
        <f>VLOOKUP(B16,Targets!$C$25:$O$29,MATCH(TargetData!$V$3,Targets!$C$24:$O$24,0),FALSE)*L16</f>
        <v>1.793971192157821</v>
      </c>
      <c r="W16" s="38">
        <f>VLOOKUP(B16,Targets!$C$33:$O$37,MATCH(TargetData!$M$3,Targets!$C$24:$O$24,0),FALSE)*L16</f>
        <v>28.348413577525868</v>
      </c>
      <c r="X16" s="32">
        <f>VLOOKUP(B16,Targets!$C$33:$O$37,MATCH(TargetData!$N$3,Targets!$C$24:$O$24,0),FALSE)*L16</f>
        <v>25.37047899405464</v>
      </c>
      <c r="Y16" s="32">
        <f>VLOOKUP(B16,Targets!$C$33:$O$37,MATCH(TargetData!$O$3,Targets!$C$24:$O$24,0),FALSE)*L16</f>
        <v>24.987736183925026</v>
      </c>
      <c r="Z16" s="32">
        <f>VLOOKUP(B16,Targets!$C$33:$O$37,MATCH(TargetData!$P$3,Targets!$C$24:$O$24,0),FALSE)*L16</f>
        <v>26.573570852058854</v>
      </c>
      <c r="AA16" s="32">
        <f>VLOOKUP(B16,Targets!$C$33:$O$37,MATCH(TargetData!$Q$3,Targets!$C$24:$O$24,0),FALSE)*L16</f>
        <v>29.1549080092542</v>
      </c>
      <c r="AB16" s="32">
        <f>VLOOKUP(B16,Targets!$C$33:$O$37,MATCH(TargetData!$R$3,Targets!$C$24:$O$24,0),FALSE)*L16</f>
        <v>40.65703894778396</v>
      </c>
      <c r="AC16" s="32">
        <v>1</v>
      </c>
      <c r="AD16" s="32">
        <f t="shared" si="4"/>
        <v>3.556007276449497</v>
      </c>
      <c r="AE16" s="32">
        <f>VLOOKUP(B16,Targets!$C$33:$O$37,MATCH(TargetData!$U$3,Targets!$C$24:$O$24,0),FALSE)*L16</f>
        <v>1.547709607031876</v>
      </c>
      <c r="AF16" s="39">
        <f>VLOOKUP(B16,Targets!$C$33:$O$37,MATCH(TargetData!$V$3,Targets!$C$24:$O$24,0),FALSE)*L16</f>
        <v>2.008297669417621</v>
      </c>
      <c r="AH16" s="45">
        <f>VLOOKUP(F16,Data!$G$1:$V$125,MATCH(TargetData!$AH$3,Data!$G$1:$W$1,0),FALSE)/M16</f>
        <v>0.3667789638298735</v>
      </c>
      <c r="AI16" s="45">
        <f>VLOOKUP(F16,Data!$G$1:$V$125,MATCH(TargetData!$AI$3,Data!$G$1:$W$1,0),FALSE)/N16</f>
        <v>0.3637369666530133</v>
      </c>
      <c r="AJ16" s="45">
        <f>VLOOKUP(F16,Data!$G$1:$V$125,MATCH(TargetData!$AJ$3,Data!$G$1:$W$1,0),FALSE)/O16</f>
        <v>0.2964455744771718</v>
      </c>
      <c r="AK16" s="45" t="e">
        <f>VLOOKUP(F16,Data!$G$1:$V$125,MATCH(TargetData!$AK$3,Data!$G$1:$W$1,0),FALSE)/P16</f>
        <v>#N/A</v>
      </c>
      <c r="AL16" s="45">
        <f>VLOOKUP(F16,Data!$G$1:$V$125,MATCH(TargetData!$AL$3,Data!$G$1:$W$1,0),FALSE)/Q16</f>
        <v>0.0946064064589756</v>
      </c>
      <c r="AM16" s="45">
        <f>VLOOKUP(F16,Data!$G$1:$V$125,MATCH(TargetData!$AM$3,Data!$G$1:$W$1,0),FALSE)/R16</f>
        <v>0.27497719720607366</v>
      </c>
      <c r="AN16" s="45">
        <f>VLOOKUP(F16,Data!$G$1:$V$125,MATCH(TargetData!$AN$3,Data!$G$1:$W$1,0),FALSE)/S16</f>
        <v>1.6998175764702377</v>
      </c>
      <c r="AO16" s="45">
        <f>VLOOKUP(F16,Data!$G$1:$V$125,MATCH(TargetData!$AO$3,Data!$G$1:$W$1,0),FALSE)/U16</f>
        <v>0</v>
      </c>
      <c r="AP16" s="45">
        <f>VLOOKUP(F16,Data!$G$1:$V$125,MATCH(TargetData!$AP$3,Data!$G$1:$W$1,0),FALSE)/V16</f>
        <v>0</v>
      </c>
      <c r="AQ16" s="45" t="e">
        <f>VLOOKUP(O16,Data!$G$1:$V$125,MATCH(TargetData!$AH$3,Data!$G$1:$W$1,0),FALSE)/W16</f>
        <v>#N/A</v>
      </c>
      <c r="AR16" s="45" t="e">
        <f>VLOOKUP(O16,Data!$G$1:$V$125,MATCH(TargetData!$AI$3,Data!$G$1:$W$1,0),FALSE)/X16</f>
        <v>#N/A</v>
      </c>
      <c r="AS16" s="45" t="e">
        <f>VLOOKUP(O16,Data!$G$1:$V$125,MATCH(TargetData!$AJ$3,Data!$G$1:$W$1,0),FALSE)/Y16</f>
        <v>#N/A</v>
      </c>
      <c r="AT16" s="45" t="e">
        <f>VLOOKUP(O16,Data!$G$1:$V$125,MATCH(TargetData!$AK$3,Data!$G$1:$W$1,0),FALSE)/Z16</f>
        <v>#N/A</v>
      </c>
      <c r="AU16" s="45" t="e">
        <f>VLOOKUP(O16,Data!$G$1:$V$125,MATCH(TargetData!$AL$3,Data!$G$1:$W$1,0),FALSE)/AA16</f>
        <v>#N/A</v>
      </c>
      <c r="AV16" s="45" t="e">
        <f>VLOOKUP(O16,Data!$G$1:$V$125,MATCH(TargetData!$AM$3,Data!$G$1:$W$1,0),FALSE)/AB16</f>
        <v>#N/A</v>
      </c>
      <c r="AW16" s="45" t="e">
        <f>VLOOKUP(O16,Data!$G$1:$V$125,MATCH(TargetData!$AN$3,Data!$G$1:$W$1,0),FALSE)/AC16</f>
        <v>#N/A</v>
      </c>
      <c r="AX16" s="45" t="e">
        <f>VLOOKUP(O16,Data!$G$1:$V$125,MATCH(TargetData!$AO$3,Data!$G$1:$W$1,0),FALSE)/AE16</f>
        <v>#N/A</v>
      </c>
      <c r="AY16" s="45" t="e">
        <f>VLOOKUP(O16,Data!$G$1:$V$125,MATCH(TargetData!$AP$3,Data!$G$1:$W$1,0),FALSE)/AF16</f>
        <v>#N/A</v>
      </c>
    </row>
    <row r="17" spans="2:51" ht="12.75" customHeight="1">
      <c r="B17" s="35" t="s">
        <v>16</v>
      </c>
      <c r="C17" s="35" t="s">
        <v>12</v>
      </c>
      <c r="D17" s="35" t="s">
        <v>13</v>
      </c>
      <c r="E17" s="35" t="s">
        <v>44</v>
      </c>
      <c r="F17" s="35" t="s">
        <v>45</v>
      </c>
      <c r="G17" s="35" t="s">
        <v>14</v>
      </c>
      <c r="H17" s="35" t="s">
        <v>15</v>
      </c>
      <c r="I17" s="33">
        <v>460</v>
      </c>
      <c r="J17" s="33">
        <v>14</v>
      </c>
      <c r="K17" s="34">
        <v>12.635135135135135</v>
      </c>
      <c r="L17" s="37">
        <f t="shared" si="2"/>
        <v>0.046851902888783103</v>
      </c>
      <c r="M17" s="38">
        <f>VLOOKUP(B17,Targets!$C$25:$O$29,MATCH(TargetData!$M$3,Targets!$C$24:$O$24,0),FALSE)*L17</f>
        <v>33.462305366646646</v>
      </c>
      <c r="N17" s="32">
        <f>VLOOKUP(B17,Targets!$C$25:$O$29,MATCH(TargetData!$N$3,Targets!$C$24:$O$24,0),FALSE)*L17</f>
        <v>30.674687817488305</v>
      </c>
      <c r="O17" s="32">
        <f>VLOOKUP(B17,Targets!$C$25:$O$29,MATCH(TargetData!$O$3,Targets!$C$24:$O$24,0),FALSE)*L17</f>
        <v>30.110128429312848</v>
      </c>
      <c r="P17" s="32">
        <f>VLOOKUP(B17,Targets!$C$25:$O$29,MATCH(TargetData!$P$3,Targets!$C$24:$O$24,0),FALSE)*L17</f>
        <v>32.55327504916757</v>
      </c>
      <c r="Q17" s="32">
        <f>VLOOKUP(B17,Targets!$C$25:$O$29,MATCH(TargetData!$Q$3,Targets!$C$24:$O$24,0),FALSE)*L17</f>
        <v>35.38085310723518</v>
      </c>
      <c r="R17" s="32">
        <f>VLOOKUP(B17,Targets!$C$25:$O$29,MATCH(TargetData!$R$3,Targets!$C$24:$O$24,0),FALSE)*L17</f>
        <v>48.69138828875178</v>
      </c>
      <c r="S17" s="32">
        <f>VLOOKUP(B17,Targets!$C$25:$O$29,MATCH(TargetData!$S$3,Targets!$C$24:$O$24,0),FALSE)*L17</f>
        <v>1.3127900374969086</v>
      </c>
      <c r="T17" s="32">
        <f t="shared" si="3"/>
        <v>3.5299502859767937</v>
      </c>
      <c r="U17" s="32">
        <f>VLOOKUP(B17,Targets!$C$25:$O$29,MATCH(TargetData!$U$3,Targets!$C$24:$O$24,0),FALSE)*L17</f>
        <v>1.5283237171610862</v>
      </c>
      <c r="V17" s="39">
        <f>VLOOKUP(B17,Targets!$C$25:$O$29,MATCH(TargetData!$V$3,Targets!$C$24:$O$24,0),FALSE)*L17</f>
        <v>2.0016265688157073</v>
      </c>
      <c r="W17" s="38">
        <f>VLOOKUP(B17,Targets!$C$33:$O$37,MATCH(TargetData!$M$3,Targets!$C$24:$O$24,0),FALSE)*L17</f>
        <v>31.62979319210822</v>
      </c>
      <c r="X17" s="32">
        <f>VLOOKUP(B17,Targets!$C$33:$O$37,MATCH(TargetData!$N$3,Targets!$C$24:$O$24,0),FALSE)*L17</f>
        <v>28.307157350168364</v>
      </c>
      <c r="Y17" s="32">
        <f>VLOOKUP(B17,Targets!$C$33:$O$37,MATCH(TargetData!$O$3,Targets!$C$24:$O$24,0),FALSE)*L17</f>
        <v>27.880111374665752</v>
      </c>
      <c r="Z17" s="32">
        <f>VLOOKUP(B17,Targets!$C$33:$O$37,MATCH(TargetData!$P$3,Targets!$C$24:$O$24,0),FALSE)*L17</f>
        <v>29.64950924424228</v>
      </c>
      <c r="AA17" s="32">
        <f>VLOOKUP(B17,Targets!$C$33:$O$37,MATCH(TargetData!$Q$3,Targets!$C$24:$O$24,0),FALSE)*L17</f>
        <v>32.529640797914894</v>
      </c>
      <c r="AB17" s="32">
        <f>VLOOKUP(B17,Targets!$C$33:$O$37,MATCH(TargetData!$R$3,Targets!$C$24:$O$24,0),FALSE)*L17</f>
        <v>45.363163981119335</v>
      </c>
      <c r="AC17" s="32">
        <v>1</v>
      </c>
      <c r="AD17" s="32">
        <f t="shared" si="4"/>
        <v>3.967621483866683</v>
      </c>
      <c r="AE17" s="32">
        <f>VLOOKUP(B17,Targets!$C$33:$O$37,MATCH(TargetData!$U$3,Targets!$C$24:$O$24,0),FALSE)*L17</f>
        <v>1.7268597644090744</v>
      </c>
      <c r="AF17" s="39">
        <f>VLOOKUP(B17,Targets!$C$33:$O$37,MATCH(TargetData!$V$3,Targets!$C$24:$O$24,0),FALSE)*L17</f>
        <v>2.2407617194576086</v>
      </c>
      <c r="AH17" s="45">
        <f>VLOOKUP(F17,Data!$G$1:$V$125,MATCH(TargetData!$AH$3,Data!$G$1:$W$1,0),FALSE)/M17</f>
        <v>0.4482655882684987</v>
      </c>
      <c r="AI17" s="45">
        <f>VLOOKUP(F17,Data!$G$1:$V$125,MATCH(TargetData!$AI$3,Data!$G$1:$W$1,0),FALSE)/N17</f>
        <v>0.717203713071118</v>
      </c>
      <c r="AJ17" s="45">
        <f>VLOOKUP(F17,Data!$G$1:$V$125,MATCH(TargetData!$AJ$3,Data!$G$1:$W$1,0),FALSE)/O17</f>
        <v>0.2989027436773836</v>
      </c>
      <c r="AK17" s="45" t="e">
        <f>VLOOKUP(F17,Data!$G$1:$V$125,MATCH(TargetData!$AK$3,Data!$G$1:$W$1,0),FALSE)/P17</f>
        <v>#N/A</v>
      </c>
      <c r="AL17" s="45">
        <f>VLOOKUP(F17,Data!$G$1:$V$125,MATCH(TargetData!$AL$3,Data!$G$1:$W$1,0),FALSE)/Q17</f>
        <v>0.3956942461949025</v>
      </c>
      <c r="AM17" s="45">
        <f>VLOOKUP(F17,Data!$G$1:$V$125,MATCH(TargetData!$AM$3,Data!$G$1:$W$1,0),FALSE)/R17</f>
        <v>0.26698766366871357</v>
      </c>
      <c r="AN17" s="45">
        <f>VLOOKUP(F17,Data!$G$1:$V$125,MATCH(TargetData!$AN$3,Data!$G$1:$W$1,0),FALSE)/S17</f>
        <v>0.7617364326642027</v>
      </c>
      <c r="AO17" s="45">
        <f>VLOOKUP(F17,Data!$G$1:$V$125,MATCH(TargetData!$AO$3,Data!$G$1:$W$1,0),FALSE)/U17</f>
        <v>0</v>
      </c>
      <c r="AP17" s="45">
        <f>VLOOKUP(F17,Data!$G$1:$V$125,MATCH(TargetData!$AP$3,Data!$G$1:$W$1,0),FALSE)/V17</f>
        <v>0</v>
      </c>
      <c r="AQ17" s="45" t="e">
        <f>VLOOKUP(O17,Data!$G$1:$V$125,MATCH(TargetData!$AH$3,Data!$G$1:$W$1,0),FALSE)/W17</f>
        <v>#N/A</v>
      </c>
      <c r="AR17" s="45" t="e">
        <f>VLOOKUP(O17,Data!$G$1:$V$125,MATCH(TargetData!$AI$3,Data!$G$1:$W$1,0),FALSE)/X17</f>
        <v>#N/A</v>
      </c>
      <c r="AS17" s="45" t="e">
        <f>VLOOKUP(O17,Data!$G$1:$V$125,MATCH(TargetData!$AJ$3,Data!$G$1:$W$1,0),FALSE)/Y17</f>
        <v>#N/A</v>
      </c>
      <c r="AT17" s="45" t="e">
        <f>VLOOKUP(O17,Data!$G$1:$V$125,MATCH(TargetData!$AK$3,Data!$G$1:$W$1,0),FALSE)/Z17</f>
        <v>#N/A</v>
      </c>
      <c r="AU17" s="45" t="e">
        <f>VLOOKUP(O17,Data!$G$1:$V$125,MATCH(TargetData!$AL$3,Data!$G$1:$W$1,0),FALSE)/AA17</f>
        <v>#N/A</v>
      </c>
      <c r="AV17" s="45" t="e">
        <f>VLOOKUP(O17,Data!$G$1:$V$125,MATCH(TargetData!$AM$3,Data!$G$1:$W$1,0),FALSE)/AB17</f>
        <v>#N/A</v>
      </c>
      <c r="AW17" s="45" t="e">
        <f>VLOOKUP(O17,Data!$G$1:$V$125,MATCH(TargetData!$AN$3,Data!$G$1:$W$1,0),FALSE)/AC17</f>
        <v>#N/A</v>
      </c>
      <c r="AX17" s="45" t="e">
        <f>VLOOKUP(O17,Data!$G$1:$V$125,MATCH(TargetData!$AO$3,Data!$G$1:$W$1,0),FALSE)/AE17</f>
        <v>#N/A</v>
      </c>
      <c r="AY17" s="45" t="e">
        <f>VLOOKUP(O17,Data!$G$1:$V$125,MATCH(TargetData!$AP$3,Data!$G$1:$W$1,0),FALSE)/AF17</f>
        <v>#N/A</v>
      </c>
    </row>
    <row r="18" spans="2:51" ht="12.75" customHeight="1">
      <c r="B18" s="35" t="s">
        <v>16</v>
      </c>
      <c r="C18" s="35" t="s">
        <v>12</v>
      </c>
      <c r="D18" s="35" t="s">
        <v>13</v>
      </c>
      <c r="E18" s="35" t="s">
        <v>46</v>
      </c>
      <c r="F18" s="35" t="s">
        <v>47</v>
      </c>
      <c r="G18" s="35" t="s">
        <v>14</v>
      </c>
      <c r="H18" s="35" t="s">
        <v>15</v>
      </c>
      <c r="I18" s="33">
        <v>444</v>
      </c>
      <c r="J18" s="33">
        <v>12</v>
      </c>
      <c r="K18" s="34">
        <v>12</v>
      </c>
      <c r="L18" s="37">
        <f t="shared" si="2"/>
        <v>0.04449678049758224</v>
      </c>
      <c r="M18" s="38">
        <f>VLOOKUP(B18,Targets!$C$25:$O$29,MATCH(TargetData!$M$3,Targets!$C$24:$O$24,0),FALSE)*L18</f>
        <v>31.780242957841946</v>
      </c>
      <c r="N18" s="32">
        <f>VLOOKUP(B18,Targets!$C$25:$O$29,MATCH(TargetData!$N$3,Targets!$C$24:$O$24,0),FALSE)*L18</f>
        <v>29.132751638427397</v>
      </c>
      <c r="O18" s="32">
        <f>VLOOKUP(B18,Targets!$C$25:$O$29,MATCH(TargetData!$O$3,Targets!$C$24:$O$24,0),FALSE)*L18</f>
        <v>28.59657117136878</v>
      </c>
      <c r="P18" s="32">
        <f>VLOOKUP(B18,Targets!$C$25:$O$29,MATCH(TargetData!$P$3,Targets!$C$24:$O$24,0),FALSE)*L18</f>
        <v>30.91690721247144</v>
      </c>
      <c r="Q18" s="32">
        <f>VLOOKUP(B18,Targets!$C$25:$O$29,MATCH(TargetData!$Q$3,Targets!$C$24:$O$24,0),FALSE)*L18</f>
        <v>33.602350330721755</v>
      </c>
      <c r="R18" s="32">
        <f>VLOOKUP(B18,Targets!$C$25:$O$29,MATCH(TargetData!$R$3,Targets!$C$24:$O$24,0),FALSE)*L18</f>
        <v>46.24379978653645</v>
      </c>
      <c r="S18" s="32">
        <f>VLOOKUP(B18,Targets!$C$25:$O$29,MATCH(TargetData!$S$3,Targets!$C$24:$O$24,0),FALSE)*L18</f>
        <v>1.2467995222430532</v>
      </c>
      <c r="T18" s="32">
        <f t="shared" si="3"/>
        <v>3.352508934703094</v>
      </c>
      <c r="U18" s="32">
        <f>VLOOKUP(B18,Targets!$C$25:$O$29,MATCH(TargetData!$U$3,Targets!$C$24:$O$24,0),FALSE)*L18</f>
        <v>1.4514988885979085</v>
      </c>
      <c r="V18" s="39">
        <f>VLOOKUP(B18,Targets!$C$25:$O$29,MATCH(TargetData!$V$3,Targets!$C$24:$O$24,0),FALSE)*L18</f>
        <v>1.901010046105185</v>
      </c>
      <c r="W18" s="38">
        <f>VLOOKUP(B18,Targets!$C$33:$O$37,MATCH(TargetData!$M$3,Targets!$C$24:$O$24,0),FALSE)*L18</f>
        <v>30.0398463685477</v>
      </c>
      <c r="X18" s="32">
        <f>VLOOKUP(B18,Targets!$C$33:$O$37,MATCH(TargetData!$N$3,Targets!$C$24:$O$24,0),FALSE)*L18</f>
        <v>26.88423072401017</v>
      </c>
      <c r="Y18" s="32">
        <f>VLOOKUP(B18,Targets!$C$33:$O$37,MATCH(TargetData!$O$3,Targets!$C$24:$O$24,0),FALSE)*L18</f>
        <v>26.478651230698595</v>
      </c>
      <c r="Z18" s="32">
        <f>VLOOKUP(B18,Targets!$C$33:$O$37,MATCH(TargetData!$P$3,Targets!$C$24:$O$24,0),FALSE)*L18</f>
        <v>28.15910610576165</v>
      </c>
      <c r="AA18" s="32">
        <f>VLOOKUP(B18,Targets!$C$33:$O$37,MATCH(TargetData!$Q$3,Targets!$C$24:$O$24,0),FALSE)*L18</f>
        <v>30.894460993099916</v>
      </c>
      <c r="AB18" s="32">
        <f>VLOOKUP(B18,Targets!$C$33:$O$37,MATCH(TargetData!$R$3,Targets!$C$24:$O$24,0),FALSE)*L18</f>
        <v>43.08287659383312</v>
      </c>
      <c r="AC18" s="32">
        <v>1</v>
      </c>
      <c r="AD18" s="32">
        <f t="shared" si="4"/>
        <v>3.768179548314026</v>
      </c>
      <c r="AE18" s="32">
        <f>VLOOKUP(B18,Targets!$C$33:$O$37,MATCH(TargetData!$U$3,Targets!$C$24:$O$24,0),FALSE)*L18</f>
        <v>1.6400550489788854</v>
      </c>
      <c r="AF18" s="39">
        <f>VLOOKUP(B18,Targets!$C$33:$O$37,MATCH(TargetData!$V$3,Targets!$C$24:$O$24,0),FALSE)*L18</f>
        <v>2.1281244993351405</v>
      </c>
      <c r="AH18" s="45" t="e">
        <f>VLOOKUP(F18,Data!$G$1:$V$125,MATCH(TargetData!$AH$3,Data!$G$1:$W$1,0),FALSE)/M18</f>
        <v>#N/A</v>
      </c>
      <c r="AI18" s="45" t="e">
        <f>VLOOKUP(F18,Data!$G$1:$V$125,MATCH(TargetData!$AI$3,Data!$G$1:$W$1,0),FALSE)/N18</f>
        <v>#N/A</v>
      </c>
      <c r="AJ18" s="45" t="e">
        <f>VLOOKUP(F18,Data!$G$1:$V$125,MATCH(TargetData!$AJ$3,Data!$G$1:$W$1,0),FALSE)/O18</f>
        <v>#N/A</v>
      </c>
      <c r="AK18" s="45" t="e">
        <f>VLOOKUP(F18,Data!$G$1:$V$125,MATCH(TargetData!$AK$3,Data!$G$1:$W$1,0),FALSE)/P18</f>
        <v>#N/A</v>
      </c>
      <c r="AL18" s="45" t="e">
        <f>VLOOKUP(F18,Data!$G$1:$V$125,MATCH(TargetData!$AL$3,Data!$G$1:$W$1,0),FALSE)/Q18</f>
        <v>#N/A</v>
      </c>
      <c r="AM18" s="45" t="e">
        <f>VLOOKUP(F18,Data!$G$1:$V$125,MATCH(TargetData!$AM$3,Data!$G$1:$W$1,0),FALSE)/R18</f>
        <v>#N/A</v>
      </c>
      <c r="AN18" s="45" t="e">
        <f>VLOOKUP(F18,Data!$G$1:$V$125,MATCH(TargetData!$AN$3,Data!$G$1:$W$1,0),FALSE)/S18</f>
        <v>#N/A</v>
      </c>
      <c r="AO18" s="45" t="e">
        <f>VLOOKUP(F18,Data!$G$1:$V$125,MATCH(TargetData!$AO$3,Data!$G$1:$W$1,0),FALSE)/U18</f>
        <v>#N/A</v>
      </c>
      <c r="AP18" s="45" t="e">
        <f>VLOOKUP(F18,Data!$G$1:$V$125,MATCH(TargetData!$AP$3,Data!$G$1:$W$1,0),FALSE)/V18</f>
        <v>#N/A</v>
      </c>
      <c r="AQ18" s="45" t="e">
        <f>VLOOKUP(O18,Data!$G$1:$V$125,MATCH(TargetData!$AH$3,Data!$G$1:$W$1,0),FALSE)/W18</f>
        <v>#N/A</v>
      </c>
      <c r="AR18" s="45" t="e">
        <f>VLOOKUP(O18,Data!$G$1:$V$125,MATCH(TargetData!$AI$3,Data!$G$1:$W$1,0),FALSE)/X18</f>
        <v>#N/A</v>
      </c>
      <c r="AS18" s="45" t="e">
        <f>VLOOKUP(O18,Data!$G$1:$V$125,MATCH(TargetData!$AJ$3,Data!$G$1:$W$1,0),FALSE)/Y18</f>
        <v>#N/A</v>
      </c>
      <c r="AT18" s="45" t="e">
        <f>VLOOKUP(O18,Data!$G$1:$V$125,MATCH(TargetData!$AK$3,Data!$G$1:$W$1,0),FALSE)/Z18</f>
        <v>#N/A</v>
      </c>
      <c r="AU18" s="45" t="e">
        <f>VLOOKUP(O18,Data!$G$1:$V$125,MATCH(TargetData!$AL$3,Data!$G$1:$W$1,0),FALSE)/AA18</f>
        <v>#N/A</v>
      </c>
      <c r="AV18" s="45" t="e">
        <f>VLOOKUP(O18,Data!$G$1:$V$125,MATCH(TargetData!$AM$3,Data!$G$1:$W$1,0),FALSE)/AB18</f>
        <v>#N/A</v>
      </c>
      <c r="AW18" s="45" t="e">
        <f>VLOOKUP(O18,Data!$G$1:$V$125,MATCH(TargetData!$AN$3,Data!$G$1:$W$1,0),FALSE)/AC18</f>
        <v>#N/A</v>
      </c>
      <c r="AX18" s="45" t="e">
        <f>VLOOKUP(O18,Data!$G$1:$V$125,MATCH(TargetData!$AO$3,Data!$G$1:$W$1,0),FALSE)/AE18</f>
        <v>#N/A</v>
      </c>
      <c r="AY18" s="45" t="e">
        <f>VLOOKUP(O18,Data!$G$1:$V$125,MATCH(TargetData!$AP$3,Data!$G$1:$W$1,0),FALSE)/AF18</f>
        <v>#N/A</v>
      </c>
    </row>
    <row r="19" spans="2:51" ht="12.75" customHeight="1">
      <c r="B19" s="35" t="s">
        <v>16</v>
      </c>
      <c r="C19" s="35" t="s">
        <v>12</v>
      </c>
      <c r="D19" s="35" t="s">
        <v>13</v>
      </c>
      <c r="E19" s="35" t="s">
        <v>48</v>
      </c>
      <c r="F19" s="35" t="s">
        <v>49</v>
      </c>
      <c r="G19" s="35" t="s">
        <v>14</v>
      </c>
      <c r="H19" s="35" t="s">
        <v>15</v>
      </c>
      <c r="I19" s="33">
        <v>319</v>
      </c>
      <c r="J19" s="33">
        <v>13</v>
      </c>
      <c r="K19" s="34">
        <v>8.08108108108108</v>
      </c>
      <c r="L19" s="37">
        <f t="shared" si="2"/>
        <v>0.02996517425400245</v>
      </c>
      <c r="M19" s="38">
        <f>VLOOKUP(B19,Targets!$C$25:$O$29,MATCH(TargetData!$M$3,Targets!$C$24:$O$24,0),FALSE)*L19</f>
        <v>21.401560009898066</v>
      </c>
      <c r="N19" s="32">
        <f>VLOOKUP(B19,Targets!$C$25:$O$29,MATCH(TargetData!$N$3,Targets!$C$24:$O$24,0),FALSE)*L19</f>
        <v>19.618677342094124</v>
      </c>
      <c r="O19" s="32">
        <f>VLOOKUP(B19,Targets!$C$25:$O$29,MATCH(TargetData!$O$3,Targets!$C$24:$O$24,0),FALSE)*L19</f>
        <v>19.25760085639474</v>
      </c>
      <c r="P19" s="32">
        <f>VLOOKUP(B19,Targets!$C$25:$O$29,MATCH(TargetData!$P$3,Targets!$C$24:$O$24,0),FALSE)*L19</f>
        <v>20.820169496686848</v>
      </c>
      <c r="Q19" s="32">
        <f>VLOOKUP(B19,Targets!$C$25:$O$29,MATCH(TargetData!$Q$3,Targets!$C$24:$O$24,0),FALSE)*L19</f>
        <v>22.62860979478785</v>
      </c>
      <c r="R19" s="32">
        <f>VLOOKUP(B19,Targets!$C$25:$O$29,MATCH(TargetData!$R$3,Targets!$C$24:$O$24,0),FALSE)*L19</f>
        <v>31.14165796435675</v>
      </c>
      <c r="S19" s="32">
        <f>VLOOKUP(B19,Targets!$C$25:$O$29,MATCH(TargetData!$S$3,Targets!$C$24:$O$24,0),FALSE)*L19</f>
        <v>0.8396240025916056</v>
      </c>
      <c r="T19" s="32">
        <f t="shared" si="3"/>
        <v>2.2576580438653715</v>
      </c>
      <c r="U19" s="32">
        <f>VLOOKUP(B19,Targets!$C$25:$O$29,MATCH(TargetData!$U$3,Targets!$C$24:$O$24,0),FALSE)*L19</f>
        <v>0.9774733506548978</v>
      </c>
      <c r="V19" s="39">
        <f>VLOOKUP(B19,Targets!$C$25:$O$29,MATCH(TargetData!$V$3,Targets!$C$24:$O$24,0),FALSE)*L19</f>
        <v>1.2801846932104737</v>
      </c>
      <c r="W19" s="38">
        <f>VLOOKUP(B19,Targets!$C$33:$O$37,MATCH(TargetData!$M$3,Targets!$C$24:$O$24,0),FALSE)*L19</f>
        <v>20.229536180621086</v>
      </c>
      <c r="X19" s="32">
        <f>VLOOKUP(B19,Targets!$C$33:$O$37,MATCH(TargetData!$N$3,Targets!$C$24:$O$24,0),FALSE)*L19</f>
        <v>18.10447069026811</v>
      </c>
      <c r="Y19" s="32">
        <f>VLOOKUP(B19,Targets!$C$33:$O$37,MATCH(TargetData!$O$3,Targets!$C$24:$O$24,0),FALSE)*L19</f>
        <v>17.831343959411893</v>
      </c>
      <c r="Z19" s="32">
        <f>VLOOKUP(B19,Targets!$C$33:$O$37,MATCH(TargetData!$P$3,Targets!$C$24:$O$24,0),FALSE)*L19</f>
        <v>18.963001634285437</v>
      </c>
      <c r="AA19" s="32">
        <f>VLOOKUP(B19,Targets!$C$33:$O$37,MATCH(TargetData!$Q$3,Targets!$C$24:$O$24,0),FALSE)*L19</f>
        <v>20.805053686794764</v>
      </c>
      <c r="AB19" s="32">
        <f>VLOOKUP(B19,Targets!$C$33:$O$37,MATCH(TargetData!$R$3,Targets!$C$24:$O$24,0),FALSE)*L19</f>
        <v>29.01301824674798</v>
      </c>
      <c r="AC19" s="32">
        <v>1</v>
      </c>
      <c r="AD19" s="32">
        <f t="shared" si="4"/>
        <v>2.5375803714997605</v>
      </c>
      <c r="AE19" s="32">
        <f>VLOOKUP(B19,Targets!$C$33:$O$37,MATCH(TargetData!$U$3,Targets!$C$24:$O$24,0),FALSE)*L19</f>
        <v>1.1044514856862313</v>
      </c>
      <c r="AF19" s="39">
        <f>VLOOKUP(B19,Targets!$C$33:$O$37,MATCH(TargetData!$V$3,Targets!$C$24:$O$24,0),FALSE)*L19</f>
        <v>1.4331288858135292</v>
      </c>
      <c r="AH19" s="45">
        <f>VLOOKUP(F19,Data!$G$1:$V$125,MATCH(TargetData!$AH$3,Data!$G$1:$W$1,0),FALSE)/M19</f>
        <v>0.3270789604478622</v>
      </c>
      <c r="AI19" s="45">
        <f>VLOOKUP(F19,Data!$G$1:$V$125,MATCH(TargetData!$AI$3,Data!$G$1:$W$1,0),FALSE)/N19</f>
        <v>0.4077746863615052</v>
      </c>
      <c r="AJ19" s="45">
        <f>VLOOKUP(F19,Data!$G$1:$V$125,MATCH(TargetData!$AJ$3,Data!$G$1:$W$1,0),FALSE)/O19</f>
        <v>0.20771019348818562</v>
      </c>
      <c r="AK19" s="45" t="e">
        <f>VLOOKUP(F19,Data!$G$1:$V$125,MATCH(TargetData!$AK$3,Data!$G$1:$W$1,0),FALSE)/P19</f>
        <v>#N/A</v>
      </c>
      <c r="AL19" s="45">
        <f>VLOOKUP(F19,Data!$G$1:$V$125,MATCH(TargetData!$AL$3,Data!$G$1:$W$1,0),FALSE)/Q19</f>
        <v>0.397726598391078</v>
      </c>
      <c r="AM19" s="45">
        <f>VLOOKUP(F19,Data!$G$1:$V$125,MATCH(TargetData!$AM$3,Data!$G$1:$W$1,0),FALSE)/R19</f>
        <v>0.1284453128532273</v>
      </c>
      <c r="AN19" s="45">
        <f>VLOOKUP(F19,Data!$G$1:$V$125,MATCH(TargetData!$AN$3,Data!$G$1:$W$1,0),FALSE)/S19</f>
        <v>1.1910093052525579</v>
      </c>
      <c r="AO19" s="45">
        <f>VLOOKUP(F19,Data!$G$1:$V$125,MATCH(TargetData!$AO$3,Data!$G$1:$W$1,0),FALSE)/U19</f>
        <v>1.023045793862318</v>
      </c>
      <c r="AP19" s="45">
        <f>VLOOKUP(F19,Data!$G$1:$V$125,MATCH(TargetData!$AP$3,Data!$G$1:$W$1,0),FALSE)/V19</f>
        <v>0.7811372884737274</v>
      </c>
      <c r="AQ19" s="45" t="e">
        <f>VLOOKUP(O19,Data!$G$1:$V$125,MATCH(TargetData!$AH$3,Data!$G$1:$W$1,0),FALSE)/W19</f>
        <v>#N/A</v>
      </c>
      <c r="AR19" s="45" t="e">
        <f>VLOOKUP(O19,Data!$G$1:$V$125,MATCH(TargetData!$AI$3,Data!$G$1:$W$1,0),FALSE)/X19</f>
        <v>#N/A</v>
      </c>
      <c r="AS19" s="45" t="e">
        <f>VLOOKUP(O19,Data!$G$1:$V$125,MATCH(TargetData!$AJ$3,Data!$G$1:$W$1,0),FALSE)/Y19</f>
        <v>#N/A</v>
      </c>
      <c r="AT19" s="45" t="e">
        <f>VLOOKUP(O19,Data!$G$1:$V$125,MATCH(TargetData!$AK$3,Data!$G$1:$W$1,0),FALSE)/Z19</f>
        <v>#N/A</v>
      </c>
      <c r="AU19" s="45" t="e">
        <f>VLOOKUP(O19,Data!$G$1:$V$125,MATCH(TargetData!$AL$3,Data!$G$1:$W$1,0),FALSE)/AA19</f>
        <v>#N/A</v>
      </c>
      <c r="AV19" s="45" t="e">
        <f>VLOOKUP(O19,Data!$G$1:$V$125,MATCH(TargetData!$AM$3,Data!$G$1:$W$1,0),FALSE)/AB19</f>
        <v>#N/A</v>
      </c>
      <c r="AW19" s="45" t="e">
        <f>VLOOKUP(O19,Data!$G$1:$V$125,MATCH(TargetData!$AN$3,Data!$G$1:$W$1,0),FALSE)/AC19</f>
        <v>#N/A</v>
      </c>
      <c r="AX19" s="45" t="e">
        <f>VLOOKUP(O19,Data!$G$1:$V$125,MATCH(TargetData!$AO$3,Data!$G$1:$W$1,0),FALSE)/AE19</f>
        <v>#N/A</v>
      </c>
      <c r="AY19" s="45" t="e">
        <f>VLOOKUP(O19,Data!$G$1:$V$125,MATCH(TargetData!$AP$3,Data!$G$1:$W$1,0),FALSE)/AF19</f>
        <v>#N/A</v>
      </c>
    </row>
    <row r="20" spans="2:51" ht="12.75" customHeight="1">
      <c r="B20" s="35" t="s">
        <v>16</v>
      </c>
      <c r="C20" s="35" t="s">
        <v>12</v>
      </c>
      <c r="D20" s="35" t="s">
        <v>13</v>
      </c>
      <c r="E20" s="35" t="s">
        <v>50</v>
      </c>
      <c r="F20" s="35" t="s">
        <v>51</v>
      </c>
      <c r="G20" s="35" t="s">
        <v>14</v>
      </c>
      <c r="H20" s="35" t="s">
        <v>15</v>
      </c>
      <c r="I20" s="33">
        <v>261</v>
      </c>
      <c r="J20" s="33">
        <v>8</v>
      </c>
      <c r="K20" s="34">
        <v>11.344594594594593</v>
      </c>
      <c r="L20" s="37">
        <f t="shared" si="2"/>
        <v>0.04206649462581113</v>
      </c>
      <c r="M20" s="38">
        <f>VLOOKUP(B20,Targets!$C$25:$O$29,MATCH(TargetData!$M$3,Targets!$C$24:$O$24,0),FALSE)*L20</f>
        <v>30.04449770620305</v>
      </c>
      <c r="N20" s="32">
        <f>VLOOKUP(B20,Targets!$C$25:$O$29,MATCH(TargetData!$N$3,Targets!$C$24:$O$24,0),FALSE)*L20</f>
        <v>27.541604730247514</v>
      </c>
      <c r="O20" s="32">
        <f>VLOOKUP(B20,Targets!$C$25:$O$29,MATCH(TargetData!$O$3,Targets!$C$24:$O$24,0),FALSE)*L20</f>
        <v>27.03470889455415</v>
      </c>
      <c r="P20" s="32">
        <f>VLOOKUP(B20,Targets!$C$25:$O$29,MATCH(TargetData!$P$3,Targets!$C$24:$O$24,0),FALSE)*L20</f>
        <v>29.22831487034884</v>
      </c>
      <c r="Q20" s="32">
        <f>VLOOKUP(B20,Targets!$C$25:$O$29,MATCH(TargetData!$Q$3,Targets!$C$24:$O$24,0),FALSE)*L20</f>
        <v>31.76708682729832</v>
      </c>
      <c r="R20" s="32">
        <f>VLOOKUP(B20,Targets!$C$25:$O$29,MATCH(TargetData!$R$3,Targets!$C$24:$O$24,0),FALSE)*L20</f>
        <v>43.71809675765466</v>
      </c>
      <c r="S20" s="32">
        <f>VLOOKUP(B20,Targets!$C$25:$O$29,MATCH(TargetData!$S$3,Targets!$C$24:$O$24,0),FALSE)*L20</f>
        <v>1.1787029267151385</v>
      </c>
      <c r="T20" s="32">
        <f t="shared" si="3"/>
        <v>3.169404561580232</v>
      </c>
      <c r="U20" s="32">
        <f>VLOOKUP(B20,Targets!$C$25:$O$29,MATCH(TargetData!$U$3,Targets!$C$24:$O$24,0),FALSE)*L20</f>
        <v>1.3722222038039908</v>
      </c>
      <c r="V20" s="39">
        <f>VLOOKUP(B20,Targets!$C$25:$O$29,MATCH(TargetData!$V$3,Targets!$C$24:$O$24,0),FALSE)*L20</f>
        <v>1.7971823577762416</v>
      </c>
      <c r="W20" s="38">
        <f>VLOOKUP(B20,Targets!$C$33:$O$37,MATCH(TargetData!$M$3,Targets!$C$24:$O$24,0),FALSE)*L20</f>
        <v>28.399156561256518</v>
      </c>
      <c r="X20" s="32">
        <f>VLOOKUP(B20,Targets!$C$33:$O$37,MATCH(TargetData!$N$3,Targets!$C$24:$O$24,0),FALSE)*L20</f>
        <v>25.4158915459533</v>
      </c>
      <c r="Y20" s="32">
        <f>VLOOKUP(B20,Targets!$C$33:$O$37,MATCH(TargetData!$O$3,Targets!$C$24:$O$24,0),FALSE)*L20</f>
        <v>25.032463635328227</v>
      </c>
      <c r="Z20" s="32">
        <f>VLOOKUP(B20,Targets!$C$33:$O$37,MATCH(TargetData!$P$3,Targets!$C$24:$O$24,0),FALSE)*L20</f>
        <v>26.621136909669932</v>
      </c>
      <c r="AA20" s="32">
        <f>VLOOKUP(B20,Targets!$C$33:$O$37,MATCH(TargetData!$Q$3,Targets!$C$24:$O$24,0),FALSE)*L20</f>
        <v>29.207094598769565</v>
      </c>
      <c r="AB20" s="32">
        <f>VLOOKUP(B20,Targets!$C$33:$O$37,MATCH(TargetData!$R$3,Targets!$C$24:$O$24,0),FALSE)*L20</f>
        <v>40.72981407716542</v>
      </c>
      <c r="AC20" s="32">
        <v>1</v>
      </c>
      <c r="AD20" s="32">
        <f t="shared" si="4"/>
        <v>3.5623724446054323</v>
      </c>
      <c r="AE20" s="32">
        <f>VLOOKUP(B20,Targets!$C$33:$O$37,MATCH(TargetData!$U$3,Targets!$C$24:$O$24,0),FALSE)*L20</f>
        <v>1.550479970290286</v>
      </c>
      <c r="AF20" s="39">
        <f>VLOOKUP(B20,Targets!$C$33:$O$37,MATCH(TargetData!$V$3,Targets!$C$24:$O$24,0),FALSE)*L20</f>
        <v>2.0118924743151463</v>
      </c>
      <c r="AH20" s="45">
        <f>VLOOKUP(F20,Data!$G$1:$V$125,MATCH(TargetData!$AH$3,Data!$G$1:$W$1,0),FALSE)/M20</f>
        <v>0</v>
      </c>
      <c r="AI20" s="45">
        <f>VLOOKUP(F20,Data!$G$1:$V$125,MATCH(TargetData!$AI$3,Data!$G$1:$W$1,0),FALSE)/N20</f>
        <v>0</v>
      </c>
      <c r="AJ20" s="45">
        <f>VLOOKUP(F20,Data!$G$1:$V$125,MATCH(TargetData!$AJ$3,Data!$G$1:$W$1,0),FALSE)/O20</f>
        <v>0</v>
      </c>
      <c r="AK20" s="45" t="e">
        <f>VLOOKUP(F20,Data!$G$1:$V$125,MATCH(TargetData!$AK$3,Data!$G$1:$W$1,0),FALSE)/P20</f>
        <v>#N/A</v>
      </c>
      <c r="AL20" s="45">
        <f>VLOOKUP(F20,Data!$G$1:$V$125,MATCH(TargetData!$AL$3,Data!$G$1:$W$1,0),FALSE)/Q20</f>
        <v>0</v>
      </c>
      <c r="AM20" s="45">
        <f>VLOOKUP(F20,Data!$G$1:$V$125,MATCH(TargetData!$AM$3,Data!$G$1:$W$1,0),FALSE)/R20</f>
        <v>0</v>
      </c>
      <c r="AN20" s="45">
        <f>VLOOKUP(F20,Data!$G$1:$V$125,MATCH(TargetData!$AN$3,Data!$G$1:$W$1,0),FALSE)/S20</f>
        <v>0</v>
      </c>
      <c r="AO20" s="45">
        <f>VLOOKUP(F20,Data!$G$1:$V$125,MATCH(TargetData!$AO$3,Data!$G$1:$W$1,0),FALSE)/U20</f>
        <v>0</v>
      </c>
      <c r="AP20" s="45">
        <f>VLOOKUP(F20,Data!$G$1:$V$125,MATCH(TargetData!$AP$3,Data!$G$1:$W$1,0),FALSE)/V20</f>
        <v>0</v>
      </c>
      <c r="AQ20" s="45" t="e">
        <f>VLOOKUP(O20,Data!$G$1:$V$125,MATCH(TargetData!$AH$3,Data!$G$1:$W$1,0),FALSE)/W20</f>
        <v>#N/A</v>
      </c>
      <c r="AR20" s="45" t="e">
        <f>VLOOKUP(O20,Data!$G$1:$V$125,MATCH(TargetData!$AI$3,Data!$G$1:$W$1,0),FALSE)/X20</f>
        <v>#N/A</v>
      </c>
      <c r="AS20" s="45" t="e">
        <f>VLOOKUP(O20,Data!$G$1:$V$125,MATCH(TargetData!$AJ$3,Data!$G$1:$W$1,0),FALSE)/Y20</f>
        <v>#N/A</v>
      </c>
      <c r="AT20" s="45" t="e">
        <f>VLOOKUP(O20,Data!$G$1:$V$125,MATCH(TargetData!$AK$3,Data!$G$1:$W$1,0),FALSE)/Z20</f>
        <v>#N/A</v>
      </c>
      <c r="AU20" s="45" t="e">
        <f>VLOOKUP(O20,Data!$G$1:$V$125,MATCH(TargetData!$AL$3,Data!$G$1:$W$1,0),FALSE)/AA20</f>
        <v>#N/A</v>
      </c>
      <c r="AV20" s="45" t="e">
        <f>VLOOKUP(O20,Data!$G$1:$V$125,MATCH(TargetData!$AM$3,Data!$G$1:$W$1,0),FALSE)/AB20</f>
        <v>#N/A</v>
      </c>
      <c r="AW20" s="45" t="e">
        <f>VLOOKUP(O20,Data!$G$1:$V$125,MATCH(TargetData!$AN$3,Data!$G$1:$W$1,0),FALSE)/AC20</f>
        <v>#N/A</v>
      </c>
      <c r="AX20" s="45" t="e">
        <f>VLOOKUP(O20,Data!$G$1:$V$125,MATCH(TargetData!$AO$3,Data!$G$1:$W$1,0),FALSE)/AE20</f>
        <v>#N/A</v>
      </c>
      <c r="AY20" s="45" t="e">
        <f>VLOOKUP(O20,Data!$G$1:$V$125,MATCH(TargetData!$AP$3,Data!$G$1:$W$1,0),FALSE)/AF20</f>
        <v>#N/A</v>
      </c>
    </row>
    <row r="21" spans="2:51" ht="12.75" customHeight="1">
      <c r="B21" s="35" t="s">
        <v>16</v>
      </c>
      <c r="C21" s="35" t="s">
        <v>12</v>
      </c>
      <c r="D21" s="35" t="s">
        <v>13</v>
      </c>
      <c r="E21" s="35" t="s">
        <v>52</v>
      </c>
      <c r="F21" s="35" t="s">
        <v>53</v>
      </c>
      <c r="G21" s="35" t="s">
        <v>14</v>
      </c>
      <c r="H21" s="35" t="s">
        <v>15</v>
      </c>
      <c r="I21" s="33">
        <v>420.75</v>
      </c>
      <c r="J21" s="33">
        <v>14</v>
      </c>
      <c r="K21" s="34">
        <v>12.999999999999998</v>
      </c>
      <c r="L21" s="37">
        <f t="shared" si="2"/>
        <v>0.04820484553904742</v>
      </c>
      <c r="M21" s="38">
        <f>VLOOKUP(B21,Targets!$C$25:$O$29,MATCH(TargetData!$M$3,Targets!$C$24:$O$24,0),FALSE)*L21</f>
        <v>34.4285965376621</v>
      </c>
      <c r="N21" s="32">
        <f>VLOOKUP(B21,Targets!$C$25:$O$29,MATCH(TargetData!$N$3,Targets!$C$24:$O$24,0),FALSE)*L21</f>
        <v>31.560480941629674</v>
      </c>
      <c r="O21" s="32">
        <f>VLOOKUP(B21,Targets!$C$25:$O$29,MATCH(TargetData!$O$3,Targets!$C$24:$O$24,0),FALSE)*L21</f>
        <v>30.979618768982842</v>
      </c>
      <c r="P21" s="32">
        <f>VLOOKUP(B21,Targets!$C$25:$O$29,MATCH(TargetData!$P$3,Targets!$C$24:$O$24,0),FALSE)*L21</f>
        <v>33.49331614684406</v>
      </c>
      <c r="Q21" s="32">
        <f>VLOOKUP(B21,Targets!$C$25:$O$29,MATCH(TargetData!$Q$3,Targets!$C$24:$O$24,0),FALSE)*L21</f>
        <v>36.40254619161523</v>
      </c>
      <c r="R21" s="32">
        <f>VLOOKUP(B21,Targets!$C$25:$O$29,MATCH(TargetData!$R$3,Targets!$C$24:$O$24,0),FALSE)*L21</f>
        <v>50.097449768747815</v>
      </c>
      <c r="S21" s="32">
        <f>VLOOKUP(B21,Targets!$C$25:$O$29,MATCH(TargetData!$S$3,Targets!$C$24:$O$24,0),FALSE)*L21</f>
        <v>1.3506994824299743</v>
      </c>
      <c r="T21" s="32">
        <f t="shared" si="3"/>
        <v>3.6318846792616846</v>
      </c>
      <c r="U21" s="32">
        <f>VLOOKUP(B21,Targets!$C$25:$O$29,MATCH(TargetData!$U$3,Targets!$C$24:$O$24,0),FALSE)*L21</f>
        <v>1.5724571293144007</v>
      </c>
      <c r="V21" s="39">
        <f>VLOOKUP(B21,Targets!$C$25:$O$29,MATCH(TargetData!$V$3,Targets!$C$24:$O$24,0),FALSE)*L21</f>
        <v>2.0594275499472836</v>
      </c>
      <c r="W21" s="38">
        <f>VLOOKUP(B21,Targets!$C$33:$O$37,MATCH(TargetData!$M$3,Targets!$C$24:$O$24,0),FALSE)*L21</f>
        <v>32.54316689926001</v>
      </c>
      <c r="X21" s="32">
        <f>VLOOKUP(B21,Targets!$C$33:$O$37,MATCH(TargetData!$N$3,Targets!$C$24:$O$24,0),FALSE)*L21</f>
        <v>29.124583284344347</v>
      </c>
      <c r="Y21" s="32">
        <f>VLOOKUP(B21,Targets!$C$33:$O$37,MATCH(TargetData!$O$3,Targets!$C$24:$O$24,0),FALSE)*L21</f>
        <v>28.685205499923477</v>
      </c>
      <c r="Z21" s="32">
        <f>VLOOKUP(B21,Targets!$C$33:$O$37,MATCH(TargetData!$P$3,Targets!$C$24:$O$24,0),FALSE)*L21</f>
        <v>30.505698281241788</v>
      </c>
      <c r="AA21" s="32">
        <f>VLOOKUP(B21,Targets!$C$33:$O$37,MATCH(TargetData!$Q$3,Targets!$C$24:$O$24,0),FALSE)*L21</f>
        <v>33.468999409191575</v>
      </c>
      <c r="AB21" s="32">
        <f>VLOOKUP(B21,Targets!$C$33:$O$37,MATCH(TargetData!$R$3,Targets!$C$24:$O$24,0),FALSE)*L21</f>
        <v>46.67311630998587</v>
      </c>
      <c r="AC21" s="32">
        <v>1</v>
      </c>
      <c r="AD21" s="32">
        <f t="shared" si="4"/>
        <v>4.082194510673528</v>
      </c>
      <c r="AE21" s="32">
        <f>VLOOKUP(B21,Targets!$C$33:$O$37,MATCH(TargetData!$U$3,Targets!$C$24:$O$24,0),FALSE)*L21</f>
        <v>1.776726303060459</v>
      </c>
      <c r="AF21" s="39">
        <f>VLOOKUP(B21,Targets!$C$33:$O$37,MATCH(TargetData!$V$3,Targets!$C$24:$O$24,0),FALSE)*L21</f>
        <v>2.3054682076130684</v>
      </c>
      <c r="AH21" s="45">
        <f>VLOOKUP(F21,Data!$G$1:$V$125,MATCH(TargetData!$AH$3,Data!$G$1:$W$1,0),FALSE)/M21</f>
        <v>0.3775930856135553</v>
      </c>
      <c r="AI21" s="45">
        <f>VLOOKUP(F21,Data!$G$1:$V$125,MATCH(TargetData!$AI$3,Data!$G$1:$W$1,0),FALSE)/N21</f>
        <v>0.6020187092566818</v>
      </c>
      <c r="AJ21" s="45">
        <f>VLOOKUP(F21,Data!$G$1:$V$125,MATCH(TargetData!$AJ$3,Data!$G$1:$W$1,0),FALSE)/O21</f>
        <v>0.19367572095520008</v>
      </c>
      <c r="AK21" s="45" t="e">
        <f>VLOOKUP(F21,Data!$G$1:$V$125,MATCH(TargetData!$AK$3,Data!$G$1:$W$1,0),FALSE)/P21</f>
        <v>#N/A</v>
      </c>
      <c r="AL21" s="45">
        <f>VLOOKUP(F21,Data!$G$1:$V$125,MATCH(TargetData!$AL$3,Data!$G$1:$W$1,0),FALSE)/Q21</f>
        <v>0.3021766648436719</v>
      </c>
      <c r="AM21" s="45">
        <f>VLOOKUP(F21,Data!$G$1:$V$125,MATCH(TargetData!$AM$3,Data!$G$1:$W$1,0),FALSE)/R21</f>
        <v>0.19961095916379917</v>
      </c>
      <c r="AN21" s="45">
        <f>VLOOKUP(F21,Data!$G$1:$V$125,MATCH(TargetData!$AN$3,Data!$G$1:$W$1,0),FALSE)/S21</f>
        <v>0</v>
      </c>
      <c r="AO21" s="45">
        <f>VLOOKUP(F21,Data!$G$1:$V$125,MATCH(TargetData!$AO$3,Data!$G$1:$W$1,0),FALSE)/U21</f>
        <v>1.271894770747747</v>
      </c>
      <c r="AP21" s="45">
        <f>VLOOKUP(F21,Data!$G$1:$V$125,MATCH(TargetData!$AP$3,Data!$G$1:$W$1,0),FALSE)/V21</f>
        <v>0.9711436559403098</v>
      </c>
      <c r="AQ21" s="45" t="e">
        <f>VLOOKUP(O21,Data!$G$1:$V$125,MATCH(TargetData!$AH$3,Data!$G$1:$W$1,0),FALSE)/W21</f>
        <v>#N/A</v>
      </c>
      <c r="AR21" s="45" t="e">
        <f>VLOOKUP(O21,Data!$G$1:$V$125,MATCH(TargetData!$AI$3,Data!$G$1:$W$1,0),FALSE)/X21</f>
        <v>#N/A</v>
      </c>
      <c r="AS21" s="45" t="e">
        <f>VLOOKUP(O21,Data!$G$1:$V$125,MATCH(TargetData!$AJ$3,Data!$G$1:$W$1,0),FALSE)/Y21</f>
        <v>#N/A</v>
      </c>
      <c r="AT21" s="45" t="e">
        <f>VLOOKUP(O21,Data!$G$1:$V$125,MATCH(TargetData!$AK$3,Data!$G$1:$W$1,0),FALSE)/Z21</f>
        <v>#N/A</v>
      </c>
      <c r="AU21" s="45" t="e">
        <f>VLOOKUP(O21,Data!$G$1:$V$125,MATCH(TargetData!$AL$3,Data!$G$1:$W$1,0),FALSE)/AA21</f>
        <v>#N/A</v>
      </c>
      <c r="AV21" s="45" t="e">
        <f>VLOOKUP(O21,Data!$G$1:$V$125,MATCH(TargetData!$AM$3,Data!$G$1:$W$1,0),FALSE)/AB21</f>
        <v>#N/A</v>
      </c>
      <c r="AW21" s="45" t="e">
        <f>VLOOKUP(O21,Data!$G$1:$V$125,MATCH(TargetData!$AN$3,Data!$G$1:$W$1,0),FALSE)/AC21</f>
        <v>#N/A</v>
      </c>
      <c r="AX21" s="45" t="e">
        <f>VLOOKUP(O21,Data!$G$1:$V$125,MATCH(TargetData!$AO$3,Data!$G$1:$W$1,0),FALSE)/AE21</f>
        <v>#N/A</v>
      </c>
      <c r="AY21" s="45" t="e">
        <f>VLOOKUP(O21,Data!$G$1:$V$125,MATCH(TargetData!$AP$3,Data!$G$1:$W$1,0),FALSE)/AF21</f>
        <v>#N/A</v>
      </c>
    </row>
    <row r="22" spans="2:51" ht="12.75" customHeight="1">
      <c r="B22" s="35" t="s">
        <v>16</v>
      </c>
      <c r="C22" s="35" t="s">
        <v>12</v>
      </c>
      <c r="D22" s="35" t="s">
        <v>13</v>
      </c>
      <c r="E22" s="35" t="s">
        <v>54</v>
      </c>
      <c r="F22" s="35" t="s">
        <v>55</v>
      </c>
      <c r="G22" s="35" t="s">
        <v>14</v>
      </c>
      <c r="H22" s="35" t="s">
        <v>15</v>
      </c>
      <c r="I22" s="33">
        <v>481</v>
      </c>
      <c r="J22" s="33">
        <v>14</v>
      </c>
      <c r="K22" s="34">
        <v>13.72972972972973</v>
      </c>
      <c r="L22" s="37">
        <f t="shared" si="2"/>
        <v>0.05091073083957608</v>
      </c>
      <c r="M22" s="38">
        <f>VLOOKUP(B22,Targets!$C$25:$O$29,MATCH(TargetData!$M$3,Targets!$C$24:$O$24,0),FALSE)*L22</f>
        <v>36.361178879693036</v>
      </c>
      <c r="N22" s="32">
        <f>VLOOKUP(B22,Targets!$C$25:$O$29,MATCH(TargetData!$N$3,Targets!$C$24:$O$24,0),FALSE)*L22</f>
        <v>33.33206718991243</v>
      </c>
      <c r="O22" s="32">
        <f>VLOOKUP(B22,Targets!$C$25:$O$29,MATCH(TargetData!$O$3,Targets!$C$24:$O$24,0),FALSE)*L22</f>
        <v>32.718599448322834</v>
      </c>
      <c r="P22" s="32">
        <f>VLOOKUP(B22,Targets!$C$25:$O$29,MATCH(TargetData!$P$3,Targets!$C$24:$O$24,0),FALSE)*L22</f>
        <v>35.373398342197056</v>
      </c>
      <c r="Q22" s="32">
        <f>VLOOKUP(B22,Targets!$C$25:$O$29,MATCH(TargetData!$Q$3,Targets!$C$24:$O$24,0),FALSE)*L22</f>
        <v>38.445932360375345</v>
      </c>
      <c r="R22" s="32">
        <f>VLOOKUP(B22,Targets!$C$25:$O$29,MATCH(TargetData!$R$3,Targets!$C$24:$O$24,0),FALSE)*L22</f>
        <v>52.9095727287399</v>
      </c>
      <c r="S22" s="32">
        <f>VLOOKUP(B22,Targets!$C$25:$O$29,MATCH(TargetData!$S$3,Targets!$C$24:$O$24,0),FALSE)*L22</f>
        <v>1.4265183722961061</v>
      </c>
      <c r="T22" s="32">
        <f t="shared" si="3"/>
        <v>3.8357534658314676</v>
      </c>
      <c r="U22" s="32">
        <f>VLOOKUP(B22,Targets!$C$25:$O$29,MATCH(TargetData!$U$3,Targets!$C$24:$O$24,0),FALSE)*L22</f>
        <v>1.6607239536210305</v>
      </c>
      <c r="V22" s="39">
        <f>VLOOKUP(B22,Targets!$C$25:$O$29,MATCH(TargetData!$V$3,Targets!$C$24:$O$24,0),FALSE)*L22</f>
        <v>2.175029512210437</v>
      </c>
      <c r="W22" s="38">
        <f>VLOOKUP(B22,Targets!$C$33:$O$37,MATCH(TargetData!$M$3,Targets!$C$24:$O$24,0),FALSE)*L22</f>
        <v>34.369914313563584</v>
      </c>
      <c r="X22" s="32">
        <f>VLOOKUP(B22,Targets!$C$33:$O$37,MATCH(TargetData!$N$3,Targets!$C$24:$O$24,0),FALSE)*L22</f>
        <v>30.75943515269632</v>
      </c>
      <c r="Y22" s="32">
        <f>VLOOKUP(B22,Targets!$C$33:$O$37,MATCH(TargetData!$O$3,Targets!$C$24:$O$24,0),FALSE)*L22</f>
        <v>30.295393750438933</v>
      </c>
      <c r="Z22" s="32">
        <f>VLOOKUP(B22,Targets!$C$33:$O$37,MATCH(TargetData!$P$3,Targets!$C$24:$O$24,0),FALSE)*L22</f>
        <v>32.21807635524081</v>
      </c>
      <c r="AA22" s="32">
        <f>VLOOKUP(B22,Targets!$C$33:$O$37,MATCH(TargetData!$Q$3,Targets!$C$24:$O$24,0),FALSE)*L22</f>
        <v>35.34771663174495</v>
      </c>
      <c r="AB22" s="32">
        <f>VLOOKUP(B22,Targets!$C$33:$O$37,MATCH(TargetData!$R$3,Targets!$C$24:$O$24,0),FALSE)*L22</f>
        <v>49.293020967718974</v>
      </c>
      <c r="AC22" s="32">
        <v>1</v>
      </c>
      <c r="AD22" s="32">
        <f t="shared" si="4"/>
        <v>4.311340564287219</v>
      </c>
      <c r="AE22" s="32">
        <f>VLOOKUP(B22,Targets!$C$33:$O$37,MATCH(TargetData!$U$3,Targets!$C$24:$O$24,0),FALSE)*L22</f>
        <v>1.8764593803632292</v>
      </c>
      <c r="AF22" s="39">
        <f>VLOOKUP(B22,Targets!$C$33:$O$37,MATCH(TargetData!$V$3,Targets!$C$24:$O$24,0),FALSE)*L22</f>
        <v>2.4348811839239897</v>
      </c>
      <c r="AH22" s="45">
        <f>VLOOKUP(F22,Data!$G$1:$V$125,MATCH(TargetData!$AH$3,Data!$G$1:$W$1,0),FALSE)/M22</f>
        <v>0.2200148687827015</v>
      </c>
      <c r="AI22" s="45">
        <f>VLOOKUP(F22,Data!$G$1:$V$125,MATCH(TargetData!$AI$3,Data!$G$1:$W$1,0),FALSE)/N22</f>
        <v>0.3600136748683761</v>
      </c>
      <c r="AJ22" s="45">
        <f>VLOOKUP(F22,Data!$G$1:$V$125,MATCH(TargetData!$AJ$3,Data!$G$1:$W$1,0),FALSE)/O22</f>
        <v>0.24450924351562006</v>
      </c>
      <c r="AK22" s="45" t="e">
        <f>VLOOKUP(F22,Data!$G$1:$V$125,MATCH(TargetData!$AK$3,Data!$G$1:$W$1,0),FALSE)/P22</f>
        <v>#N/A</v>
      </c>
      <c r="AL22" s="45">
        <f>VLOOKUP(F22,Data!$G$1:$V$125,MATCH(TargetData!$AL$3,Data!$G$1:$W$1,0),FALSE)/Q22</f>
        <v>0.026010554006765597</v>
      </c>
      <c r="AM22" s="45">
        <f>VLOOKUP(F22,Data!$G$1:$V$125,MATCH(TargetData!$AM$3,Data!$G$1:$W$1,0),FALSE)/R22</f>
        <v>0.226802058325482</v>
      </c>
      <c r="AN22" s="45">
        <f>VLOOKUP(F22,Data!$G$1:$V$125,MATCH(TargetData!$AN$3,Data!$G$1:$W$1,0),FALSE)/S22</f>
        <v>0</v>
      </c>
      <c r="AO22" s="45">
        <f>VLOOKUP(F22,Data!$G$1:$V$125,MATCH(TargetData!$AO$3,Data!$G$1:$W$1,0),FALSE)/U22</f>
        <v>0</v>
      </c>
      <c r="AP22" s="45">
        <f>VLOOKUP(F22,Data!$G$1:$V$125,MATCH(TargetData!$AP$3,Data!$G$1:$W$1,0),FALSE)/V22</f>
        <v>0</v>
      </c>
      <c r="AQ22" s="45" t="e">
        <f>VLOOKUP(O22,Data!$G$1:$V$125,MATCH(TargetData!$AH$3,Data!$G$1:$W$1,0),FALSE)/W22</f>
        <v>#N/A</v>
      </c>
      <c r="AR22" s="45" t="e">
        <f>VLOOKUP(O22,Data!$G$1:$V$125,MATCH(TargetData!$AI$3,Data!$G$1:$W$1,0),FALSE)/X22</f>
        <v>#N/A</v>
      </c>
      <c r="AS22" s="45" t="e">
        <f>VLOOKUP(O22,Data!$G$1:$V$125,MATCH(TargetData!$AJ$3,Data!$G$1:$W$1,0),FALSE)/Y22</f>
        <v>#N/A</v>
      </c>
      <c r="AT22" s="45" t="e">
        <f>VLOOKUP(O22,Data!$G$1:$V$125,MATCH(TargetData!$AK$3,Data!$G$1:$W$1,0),FALSE)/Z22</f>
        <v>#N/A</v>
      </c>
      <c r="AU22" s="45" t="e">
        <f>VLOOKUP(O22,Data!$G$1:$V$125,MATCH(TargetData!$AL$3,Data!$G$1:$W$1,0),FALSE)/AA22</f>
        <v>#N/A</v>
      </c>
      <c r="AV22" s="45" t="e">
        <f>VLOOKUP(O22,Data!$G$1:$V$125,MATCH(TargetData!$AM$3,Data!$G$1:$W$1,0),FALSE)/AB22</f>
        <v>#N/A</v>
      </c>
      <c r="AW22" s="45" t="e">
        <f>VLOOKUP(O22,Data!$G$1:$V$125,MATCH(TargetData!$AN$3,Data!$G$1:$W$1,0),FALSE)/AC22</f>
        <v>#N/A</v>
      </c>
      <c r="AX22" s="45" t="e">
        <f>VLOOKUP(O22,Data!$G$1:$V$125,MATCH(TargetData!$AO$3,Data!$G$1:$W$1,0),FALSE)/AE22</f>
        <v>#N/A</v>
      </c>
      <c r="AY22" s="45" t="e">
        <f>VLOOKUP(O22,Data!$G$1:$V$125,MATCH(TargetData!$AP$3,Data!$G$1:$W$1,0),FALSE)/AF22</f>
        <v>#N/A</v>
      </c>
    </row>
    <row r="23" spans="2:51" ht="12.75" customHeight="1">
      <c r="B23" s="35" t="s">
        <v>16</v>
      </c>
      <c r="C23" s="35" t="s">
        <v>12</v>
      </c>
      <c r="D23" s="35" t="s">
        <v>13</v>
      </c>
      <c r="E23" s="35" t="s">
        <v>56</v>
      </c>
      <c r="F23" s="35" t="s">
        <v>57</v>
      </c>
      <c r="G23" s="35" t="s">
        <v>14</v>
      </c>
      <c r="H23" s="35" t="s">
        <v>15</v>
      </c>
      <c r="I23" s="33">
        <v>508</v>
      </c>
      <c r="J23" s="33">
        <v>14</v>
      </c>
      <c r="K23" s="34">
        <v>8.472972972972972</v>
      </c>
      <c r="L23" s="37">
        <f t="shared" si="2"/>
        <v>0.031418334878360425</v>
      </c>
      <c r="M23" s="38">
        <f>VLOOKUP(B23,Targets!$C$25:$O$29,MATCH(TargetData!$M$3,Targets!$C$24:$O$24,0),FALSE)*L23</f>
        <v>22.43942830469245</v>
      </c>
      <c r="N23" s="32">
        <f>VLOOKUP(B23,Targets!$C$25:$O$29,MATCH(TargetData!$N$3,Targets!$C$24:$O$24,0),FALSE)*L23</f>
        <v>20.570084771727448</v>
      </c>
      <c r="O23" s="32">
        <f>VLOOKUP(B23,Targets!$C$25:$O$29,MATCH(TargetData!$O$3,Targets!$C$24:$O$24,0),FALSE)*L23</f>
        <v>20.19149788789214</v>
      </c>
      <c r="P23" s="32">
        <f>VLOOKUP(B23,Targets!$C$25:$O$29,MATCH(TargetData!$P$3,Targets!$C$24:$O$24,0),FALSE)*L23</f>
        <v>21.829843268265304</v>
      </c>
      <c r="Q23" s="32">
        <f>VLOOKUP(B23,Targets!$C$25:$O$29,MATCH(TargetData!$Q$3,Targets!$C$24:$O$24,0),FALSE)*L23</f>
        <v>23.725983848381237</v>
      </c>
      <c r="R23" s="32">
        <f>VLOOKUP(B23,Targets!$C$25:$O$29,MATCH(TargetData!$R$3,Targets!$C$24:$O$24,0),FALSE)*L23</f>
        <v>32.65187214657472</v>
      </c>
      <c r="S23" s="32">
        <f>VLOOKUP(B23,Targets!$C$25:$O$29,MATCH(TargetData!$S$3,Targets!$C$24:$O$24,0),FALSE)*L23</f>
        <v>0.8803415545567502</v>
      </c>
      <c r="T23" s="32">
        <f t="shared" si="3"/>
        <v>2.3671431329491432</v>
      </c>
      <c r="U23" s="32">
        <f>VLOOKUP(B23,Targets!$C$25:$O$29,MATCH(TargetData!$U$3,Targets!$C$24:$O$24,0),FALSE)*L23</f>
        <v>1.0248759044491986</v>
      </c>
      <c r="V23" s="39">
        <f>VLOOKUP(B23,Targets!$C$25:$O$29,MATCH(TargetData!$V$3,Targets!$C$24:$O$24,0),FALSE)*L23</f>
        <v>1.3422672284999446</v>
      </c>
      <c r="W23" s="38">
        <f>VLOOKUP(B23,Targets!$C$33:$O$37,MATCH(TargetData!$M$3,Targets!$C$24:$O$24,0),FALSE)*L23</f>
        <v>21.21056719941374</v>
      </c>
      <c r="X23" s="32">
        <f>VLOOKUP(B23,Targets!$C$33:$O$37,MATCH(TargetData!$N$3,Targets!$C$24:$O$24,0),FALSE)*L23</f>
        <v>18.98244669364231</v>
      </c>
      <c r="Y23" s="32">
        <f>VLOOKUP(B23,Targets!$C$33:$O$37,MATCH(TargetData!$O$3,Targets!$C$24:$O$24,0),FALSE)*L23</f>
        <v>18.69607468654056</v>
      </c>
      <c r="Z23" s="32">
        <f>VLOOKUP(B23,Targets!$C$33:$O$37,MATCH(TargetData!$P$3,Targets!$C$24:$O$24,0),FALSE)*L23</f>
        <v>19.882612081433052</v>
      </c>
      <c r="AA23" s="32">
        <f>VLOOKUP(B23,Targets!$C$33:$O$37,MATCH(TargetData!$Q$3,Targets!$C$24:$O$24,0),FALSE)*L23</f>
        <v>21.813994417425274</v>
      </c>
      <c r="AB23" s="32">
        <f>VLOOKUP(B23,Targets!$C$33:$O$37,MATCH(TargetData!$R$3,Targets!$C$24:$O$24,0),FALSE)*L23</f>
        <v>30.420004081456486</v>
      </c>
      <c r="AC23" s="32">
        <v>1</v>
      </c>
      <c r="AD23" s="32">
        <f t="shared" si="4"/>
        <v>2.6606402891811864</v>
      </c>
      <c r="AE23" s="32">
        <f>VLOOKUP(B23,Targets!$C$33:$O$37,MATCH(TargetData!$U$3,Targets!$C$24:$O$24,0),FALSE)*L23</f>
        <v>1.1580118420154966</v>
      </c>
      <c r="AF23" s="39">
        <f>VLOOKUP(B23,Targets!$C$33:$O$37,MATCH(TargetData!$V$3,Targets!$C$24:$O$24,0),FALSE)*L23</f>
        <v>1.5026284471656899</v>
      </c>
      <c r="AH23" s="45">
        <f>VLOOKUP(F23,Data!$G$1:$V$125,MATCH(TargetData!$AH$3,Data!$G$1:$W$1,0),FALSE)/M23</f>
        <v>0.2673864912478765</v>
      </c>
      <c r="AI23" s="45">
        <f>VLOOKUP(F23,Data!$G$1:$V$125,MATCH(TargetData!$AI$3,Data!$G$1:$W$1,0),FALSE)/N23</f>
        <v>0.048614286771168295</v>
      </c>
      <c r="AJ23" s="45">
        <f>VLOOKUP(F23,Data!$G$1:$V$125,MATCH(TargetData!$AJ$3,Data!$G$1:$W$1,0),FALSE)/O23</f>
        <v>0.2476289786800937</v>
      </c>
      <c r="AK23" s="45" t="e">
        <f>VLOOKUP(F23,Data!$G$1:$V$125,MATCH(TargetData!$AK$3,Data!$G$1:$W$1,0),FALSE)/P23</f>
        <v>#N/A</v>
      </c>
      <c r="AL23" s="45">
        <f>VLOOKUP(F23,Data!$G$1:$V$125,MATCH(TargetData!$AL$3,Data!$G$1:$W$1,0),FALSE)/Q23</f>
        <v>0.5057746003994995</v>
      </c>
      <c r="AM23" s="45">
        <f>VLOOKUP(F23,Data!$G$1:$V$125,MATCH(TargetData!$AM$3,Data!$G$1:$W$1,0),FALSE)/R23</f>
        <v>0.1837566915938515</v>
      </c>
      <c r="AN23" s="45">
        <f>VLOOKUP(F23,Data!$G$1:$V$125,MATCH(TargetData!$AN$3,Data!$G$1:$W$1,0),FALSE)/S23</f>
        <v>0</v>
      </c>
      <c r="AO23" s="45">
        <f>VLOOKUP(F23,Data!$G$1:$V$125,MATCH(TargetData!$AO$3,Data!$G$1:$W$1,0),FALSE)/U23</f>
        <v>0</v>
      </c>
      <c r="AP23" s="45">
        <f>VLOOKUP(F23,Data!$G$1:$V$125,MATCH(TargetData!$AP$3,Data!$G$1:$W$1,0),FALSE)/V23</f>
        <v>0</v>
      </c>
      <c r="AQ23" s="45" t="e">
        <f>VLOOKUP(O23,Data!$G$1:$V$125,MATCH(TargetData!$AH$3,Data!$G$1:$W$1,0),FALSE)/W23</f>
        <v>#N/A</v>
      </c>
      <c r="AR23" s="45" t="e">
        <f>VLOOKUP(O23,Data!$G$1:$V$125,MATCH(TargetData!$AI$3,Data!$G$1:$W$1,0),FALSE)/X23</f>
        <v>#N/A</v>
      </c>
      <c r="AS23" s="45" t="e">
        <f>VLOOKUP(O23,Data!$G$1:$V$125,MATCH(TargetData!$AJ$3,Data!$G$1:$W$1,0),FALSE)/Y23</f>
        <v>#N/A</v>
      </c>
      <c r="AT23" s="45" t="e">
        <f>VLOOKUP(O23,Data!$G$1:$V$125,MATCH(TargetData!$AK$3,Data!$G$1:$W$1,0),FALSE)/Z23</f>
        <v>#N/A</v>
      </c>
      <c r="AU23" s="45" t="e">
        <f>VLOOKUP(O23,Data!$G$1:$V$125,MATCH(TargetData!$AL$3,Data!$G$1:$W$1,0),FALSE)/AA23</f>
        <v>#N/A</v>
      </c>
      <c r="AV23" s="45" t="e">
        <f>VLOOKUP(O23,Data!$G$1:$V$125,MATCH(TargetData!$AM$3,Data!$G$1:$W$1,0),FALSE)/AB23</f>
        <v>#N/A</v>
      </c>
      <c r="AW23" s="45" t="e">
        <f>VLOOKUP(O23,Data!$G$1:$V$125,MATCH(TargetData!$AN$3,Data!$G$1:$W$1,0),FALSE)/AC23</f>
        <v>#N/A</v>
      </c>
      <c r="AX23" s="45" t="e">
        <f>VLOOKUP(O23,Data!$G$1:$V$125,MATCH(TargetData!$AO$3,Data!$G$1:$W$1,0),FALSE)/AE23</f>
        <v>#N/A</v>
      </c>
      <c r="AY23" s="45" t="e">
        <f>VLOOKUP(O23,Data!$G$1:$V$125,MATCH(TargetData!$AP$3,Data!$G$1:$W$1,0),FALSE)/AF23</f>
        <v>#N/A</v>
      </c>
    </row>
    <row r="24" spans="2:51" ht="12.75" customHeight="1">
      <c r="B24" s="35" t="s">
        <v>16</v>
      </c>
      <c r="C24" s="35" t="s">
        <v>12</v>
      </c>
      <c r="D24" s="35" t="s">
        <v>13</v>
      </c>
      <c r="E24" s="35" t="s">
        <v>58</v>
      </c>
      <c r="F24" s="35" t="s">
        <v>59</v>
      </c>
      <c r="G24" s="35" t="s">
        <v>14</v>
      </c>
      <c r="H24" s="35" t="s">
        <v>15</v>
      </c>
      <c r="I24" s="33">
        <v>350.5</v>
      </c>
      <c r="J24" s="33">
        <v>13</v>
      </c>
      <c r="K24" s="34">
        <v>9.716216216216216</v>
      </c>
      <c r="L24" s="37">
        <f t="shared" si="2"/>
        <v>0.0360283616866685</v>
      </c>
      <c r="M24" s="38">
        <f>VLOOKUP(B24,Targets!$C$25:$O$29,MATCH(TargetData!$M$3,Targets!$C$24:$O$24,0),FALSE)*L24</f>
        <v>25.731975998522927</v>
      </c>
      <c r="N24" s="32">
        <f>VLOOKUP(B24,Targets!$C$25:$O$29,MATCH(TargetData!$N$3,Targets!$C$24:$O$24,0),FALSE)*L24</f>
        <v>23.588342824357316</v>
      </c>
      <c r="O24" s="32">
        <f>VLOOKUP(B24,Targets!$C$25:$O$29,MATCH(TargetData!$O$3,Targets!$C$24:$O$24,0),FALSE)*L24</f>
        <v>23.154205711952873</v>
      </c>
      <c r="P24" s="32">
        <f>VLOOKUP(B24,Targets!$C$25:$O$29,MATCH(TargetData!$P$3,Targets!$C$24:$O$24,0),FALSE)*L24</f>
        <v>25.03294626775559</v>
      </c>
      <c r="Q24" s="32">
        <f>VLOOKUP(B24,Targets!$C$25:$O$29,MATCH(TargetData!$Q$3,Targets!$C$24:$O$24,0),FALSE)*L24</f>
        <v>27.207308432194754</v>
      </c>
      <c r="R24" s="32">
        <f>VLOOKUP(B24,Targets!$C$25:$O$29,MATCH(TargetData!$R$3,Targets!$C$24:$O$24,0),FALSE)*L24</f>
        <v>37.44289644878345</v>
      </c>
      <c r="S24" s="32">
        <f>VLOOKUP(B24,Targets!$C$25:$O$29,MATCH(TargetData!$S$3,Targets!$C$24:$O$24,0),FALSE)*L24</f>
        <v>1.0095144780323821</v>
      </c>
      <c r="T24" s="32">
        <f t="shared" si="3"/>
        <v>2.7144751396976625</v>
      </c>
      <c r="U24" s="32">
        <f>VLOOKUP(B24,Targets!$C$25:$O$29,MATCH(TargetData!$U$3,Targets!$C$24:$O$24,0),FALSE)*L24</f>
        <v>1.1752564199345679</v>
      </c>
      <c r="V24" s="39">
        <f>VLOOKUP(B24,Targets!$C$25:$O$29,MATCH(TargetData!$V$3,Targets!$C$24:$O$24,0),FALSE)*L24</f>
        <v>1.5392187197630947</v>
      </c>
      <c r="W24" s="38">
        <f>VLOOKUP(B24,Targets!$C$33:$O$37,MATCH(TargetData!$M$3,Targets!$C$24:$O$24,0),FALSE)*L24</f>
        <v>24.322803534893914</v>
      </c>
      <c r="X24" s="32">
        <f>VLOOKUP(B24,Targets!$C$33:$O$37,MATCH(TargetData!$N$3,Targets!$C$24:$O$24,0),FALSE)*L24</f>
        <v>21.767749876760483</v>
      </c>
      <c r="Y24" s="32">
        <f>VLOOKUP(B24,Targets!$C$33:$O$37,MATCH(TargetData!$O$3,Targets!$C$24:$O$24,0),FALSE)*L24</f>
        <v>21.43935837260393</v>
      </c>
      <c r="Z24" s="32">
        <f>VLOOKUP(B24,Targets!$C$33:$O$37,MATCH(TargetData!$P$3,Targets!$C$24:$O$24,0),FALSE)*L24</f>
        <v>22.799996948246203</v>
      </c>
      <c r="AA24" s="32">
        <f>VLOOKUP(B24,Targets!$C$33:$O$37,MATCH(TargetData!$Q$3,Targets!$C$24:$O$24,0),FALSE)*L24</f>
        <v>25.014771907701398</v>
      </c>
      <c r="AB24" s="32">
        <f>VLOOKUP(B24,Targets!$C$33:$O$37,MATCH(TargetData!$R$3,Targets!$C$24:$O$24,0),FALSE)*L24</f>
        <v>34.88354535018695</v>
      </c>
      <c r="AC24" s="32">
        <v>1</v>
      </c>
      <c r="AD24" s="32">
        <f t="shared" si="4"/>
        <v>3.0510372694119194</v>
      </c>
      <c r="AE24" s="32">
        <f>VLOOKUP(B24,Targets!$C$33:$O$37,MATCH(TargetData!$U$3,Targets!$C$24:$O$24,0),FALSE)*L24</f>
        <v>1.327927455197994</v>
      </c>
      <c r="AF24" s="39">
        <f>VLOOKUP(B24,Targets!$C$33:$O$37,MATCH(TargetData!$V$3,Targets!$C$24:$O$24,0),FALSE)*L24</f>
        <v>1.7231098142139256</v>
      </c>
      <c r="AH24" s="45">
        <f>VLOOKUP(F24,Data!$G$1:$V$125,MATCH(TargetData!$AH$3,Data!$G$1:$W$1,0),FALSE)/M24</f>
        <v>0</v>
      </c>
      <c r="AI24" s="45">
        <f>VLOOKUP(F24,Data!$G$1:$V$125,MATCH(TargetData!$AI$3,Data!$G$1:$W$1,0),FALSE)/N24</f>
        <v>0</v>
      </c>
      <c r="AJ24" s="45">
        <f>VLOOKUP(F24,Data!$G$1:$V$125,MATCH(TargetData!$AJ$3,Data!$G$1:$W$1,0),FALSE)/O24</f>
        <v>0</v>
      </c>
      <c r="AK24" s="45" t="e">
        <f>VLOOKUP(F24,Data!$G$1:$V$125,MATCH(TargetData!$AK$3,Data!$G$1:$W$1,0),FALSE)/P24</f>
        <v>#N/A</v>
      </c>
      <c r="AL24" s="45">
        <f>VLOOKUP(F24,Data!$G$1:$V$125,MATCH(TargetData!$AL$3,Data!$G$1:$W$1,0),FALSE)/Q24</f>
        <v>0</v>
      </c>
      <c r="AM24" s="45">
        <f>VLOOKUP(F24,Data!$G$1:$V$125,MATCH(TargetData!$AM$3,Data!$G$1:$W$1,0),FALSE)/R24</f>
        <v>0</v>
      </c>
      <c r="AN24" s="45">
        <f>VLOOKUP(F24,Data!$G$1:$V$125,MATCH(TargetData!$AN$3,Data!$G$1:$W$1,0),FALSE)/S24</f>
        <v>0</v>
      </c>
      <c r="AO24" s="45">
        <f>VLOOKUP(F24,Data!$G$1:$V$125,MATCH(TargetData!$AO$3,Data!$G$1:$W$1,0),FALSE)/U24</f>
        <v>0</v>
      </c>
      <c r="AP24" s="45">
        <f>VLOOKUP(F24,Data!$G$1:$V$125,MATCH(TargetData!$AP$3,Data!$G$1:$W$1,0),FALSE)/V24</f>
        <v>0</v>
      </c>
      <c r="AQ24" s="45" t="e">
        <f>VLOOKUP(O24,Data!$G$1:$V$125,MATCH(TargetData!$AH$3,Data!$G$1:$W$1,0),FALSE)/W24</f>
        <v>#N/A</v>
      </c>
      <c r="AR24" s="45" t="e">
        <f>VLOOKUP(O24,Data!$G$1:$V$125,MATCH(TargetData!$AI$3,Data!$G$1:$W$1,0),FALSE)/X24</f>
        <v>#N/A</v>
      </c>
      <c r="AS24" s="45" t="e">
        <f>VLOOKUP(O24,Data!$G$1:$V$125,MATCH(TargetData!$AJ$3,Data!$G$1:$W$1,0),FALSE)/Y24</f>
        <v>#N/A</v>
      </c>
      <c r="AT24" s="45" t="e">
        <f>VLOOKUP(O24,Data!$G$1:$V$125,MATCH(TargetData!$AK$3,Data!$G$1:$W$1,0),FALSE)/Z24</f>
        <v>#N/A</v>
      </c>
      <c r="AU24" s="45" t="e">
        <f>VLOOKUP(O24,Data!$G$1:$V$125,MATCH(TargetData!$AL$3,Data!$G$1:$W$1,0),FALSE)/AA24</f>
        <v>#N/A</v>
      </c>
      <c r="AV24" s="45" t="e">
        <f>VLOOKUP(O24,Data!$G$1:$V$125,MATCH(TargetData!$AM$3,Data!$G$1:$W$1,0),FALSE)/AB24</f>
        <v>#N/A</v>
      </c>
      <c r="AW24" s="45" t="e">
        <f>VLOOKUP(O24,Data!$G$1:$V$125,MATCH(TargetData!$AN$3,Data!$G$1:$W$1,0),FALSE)/AC24</f>
        <v>#N/A</v>
      </c>
      <c r="AX24" s="45" t="e">
        <f>VLOOKUP(O24,Data!$G$1:$V$125,MATCH(TargetData!$AO$3,Data!$G$1:$W$1,0),FALSE)/AE24</f>
        <v>#N/A</v>
      </c>
      <c r="AY24" s="45" t="e">
        <f>VLOOKUP(O24,Data!$G$1:$V$125,MATCH(TargetData!$AP$3,Data!$G$1:$W$1,0),FALSE)/AF24</f>
        <v>#N/A</v>
      </c>
    </row>
    <row r="25" spans="2:51" ht="12.75" customHeight="1">
      <c r="B25" s="35" t="s">
        <v>16</v>
      </c>
      <c r="C25" s="35" t="s">
        <v>12</v>
      </c>
      <c r="D25" s="35" t="s">
        <v>13</v>
      </c>
      <c r="E25" s="35" t="s">
        <v>60</v>
      </c>
      <c r="F25" s="35" t="s">
        <v>61</v>
      </c>
      <c r="G25" s="35" t="s">
        <v>14</v>
      </c>
      <c r="H25" s="35" t="s">
        <v>15</v>
      </c>
      <c r="I25" s="33">
        <v>232.5</v>
      </c>
      <c r="J25" s="33">
        <v>7</v>
      </c>
      <c r="K25" s="34">
        <v>10.594594594594595</v>
      </c>
      <c r="L25" s="37">
        <f t="shared" si="2"/>
        <v>0.03928544584471225</v>
      </c>
      <c r="M25" s="38">
        <f>VLOOKUP(B25,Targets!$C$25:$O$29,MATCH(TargetData!$M$3,Targets!$C$24:$O$24,0),FALSE)*L25</f>
        <v>28.05823252133793</v>
      </c>
      <c r="N25" s="32">
        <f>VLOOKUP(B25,Targets!$C$25:$O$29,MATCH(TargetData!$N$3,Targets!$C$24:$O$24,0),FALSE)*L25</f>
        <v>25.720807752845808</v>
      </c>
      <c r="O25" s="32">
        <f>VLOOKUP(B25,Targets!$C$25:$O$29,MATCH(TargetData!$O$3,Targets!$C$24:$O$24,0),FALSE)*L25</f>
        <v>25.247423196343608</v>
      </c>
      <c r="P25" s="32">
        <f>VLOOKUP(B25,Targets!$C$25:$O$29,MATCH(TargetData!$P$3,Targets!$C$24:$O$24,0),FALSE)*L25</f>
        <v>27.29600816956938</v>
      </c>
      <c r="Q25" s="32">
        <f>VLOOKUP(B25,Targets!$C$25:$O$29,MATCH(TargetData!$Q$3,Targets!$C$24:$O$24,0),FALSE)*L25</f>
        <v>29.666939931628217</v>
      </c>
      <c r="R25" s="32">
        <f>VLOOKUP(B25,Targets!$C$25:$O$29,MATCH(TargetData!$R$3,Targets!$C$24:$O$24,0),FALSE)*L25</f>
        <v>40.82785927099614</v>
      </c>
      <c r="S25" s="32">
        <f>VLOOKUP(B25,Targets!$C$25:$O$29,MATCH(TargetData!$S$3,Targets!$C$24:$O$24,0),FALSE)*L25</f>
        <v>1.100777956574948</v>
      </c>
      <c r="T25" s="32">
        <f t="shared" si="3"/>
        <v>2.9598727531612896</v>
      </c>
      <c r="U25" s="32">
        <f>VLOOKUP(B25,Targets!$C$25:$O$29,MATCH(TargetData!$U$3,Targets!$C$24:$O$24,0),FALSE)*L25</f>
        <v>1.2815035232666219</v>
      </c>
      <c r="V25" s="39">
        <f>VLOOKUP(B25,Targets!$C$25:$O$29,MATCH(TargetData!$V$3,Targets!$C$24:$O$24,0),FALSE)*L25</f>
        <v>1.678369229894668</v>
      </c>
      <c r="W25" s="38">
        <f>VLOOKUP(B25,Targets!$C$33:$O$37,MATCH(TargetData!$M$3,Targets!$C$24:$O$24,0),FALSE)*L25</f>
        <v>26.521666163222292</v>
      </c>
      <c r="X25" s="32">
        <f>VLOOKUP(B25,Targets!$C$33:$O$37,MATCH(TargetData!$N$3,Targets!$C$24:$O$24,0),FALSE)*L25</f>
        <v>23.73562712570267</v>
      </c>
      <c r="Y25" s="32">
        <f>VLOOKUP(B25,Targets!$C$33:$O$37,MATCH(TargetData!$O$3,Targets!$C$24:$O$24,0),FALSE)*L25</f>
        <v>23.37754793340957</v>
      </c>
      <c r="Z25" s="32">
        <f>VLOOKUP(B25,Targets!$C$33:$O$37,MATCH(TargetData!$P$3,Targets!$C$24:$O$24,0),FALSE)*L25</f>
        <v>24.861192778059838</v>
      </c>
      <c r="AA25" s="32">
        <f>VLOOKUP(B25,Targets!$C$33:$O$37,MATCH(TargetData!$Q$3,Targets!$C$24:$O$24,0),FALSE)*L25</f>
        <v>27.276190786700827</v>
      </c>
      <c r="AB25" s="32">
        <f>VLOOKUP(B25,Targets!$C$33:$O$37,MATCH(TargetData!$R$3,Targets!$C$24:$O$24,0),FALSE)*L25</f>
        <v>38.037134290050865</v>
      </c>
      <c r="AC25" s="32">
        <v>1</v>
      </c>
      <c r="AD25" s="32">
        <f t="shared" si="4"/>
        <v>3.3268612228358068</v>
      </c>
      <c r="AE25" s="32">
        <f>VLOOKUP(B25,Targets!$C$33:$O$37,MATCH(TargetData!$U$3,Targets!$C$24:$O$24,0),FALSE)*L25</f>
        <v>1.447976529729106</v>
      </c>
      <c r="AF25" s="39">
        <f>VLOOKUP(B25,Targets!$C$33:$O$37,MATCH(TargetData!$V$3,Targets!$C$24:$O$24,0),FALSE)*L25</f>
        <v>1.8788846931067005</v>
      </c>
      <c r="AH25" s="45">
        <f>VLOOKUP(F25,Data!$G$1:$V$125,MATCH(TargetData!$AH$3,Data!$G$1:$W$1,0),FALSE)/M25</f>
        <v>0.21384098215869712</v>
      </c>
      <c r="AI25" s="45">
        <f>VLOOKUP(F25,Data!$G$1:$V$125,MATCH(TargetData!$AI$3,Data!$G$1:$W$1,0),FALSE)/N25</f>
        <v>0.11663708343949941</v>
      </c>
      <c r="AJ25" s="45">
        <f>VLOOKUP(F25,Data!$G$1:$V$125,MATCH(TargetData!$AJ$3,Data!$G$1:$W$1,0),FALSE)/O25</f>
        <v>0.11882400737174902</v>
      </c>
      <c r="AK25" s="45" t="e">
        <f>VLOOKUP(F25,Data!$G$1:$V$125,MATCH(TargetData!$AK$3,Data!$G$1:$W$1,0),FALSE)/P25</f>
        <v>#N/A</v>
      </c>
      <c r="AL25" s="45">
        <f>VLOOKUP(F25,Data!$G$1:$V$125,MATCH(TargetData!$AL$3,Data!$G$1:$W$1,0),FALSE)/Q25</f>
        <v>0.30336799214013344</v>
      </c>
      <c r="AM25" s="45">
        <f>VLOOKUP(F25,Data!$G$1:$V$125,MATCH(TargetData!$AM$3,Data!$G$1:$W$1,0),FALSE)/R25</f>
        <v>0.26942387370807686</v>
      </c>
      <c r="AN25" s="45">
        <f>VLOOKUP(F25,Data!$G$1:$V$125,MATCH(TargetData!$AN$3,Data!$G$1:$W$1,0),FALSE)/S25</f>
        <v>0</v>
      </c>
      <c r="AO25" s="45">
        <f>VLOOKUP(F25,Data!$G$1:$V$125,MATCH(TargetData!$AO$3,Data!$G$1:$W$1,0),FALSE)/U25</f>
        <v>0.7803333988898804</v>
      </c>
      <c r="AP25" s="45">
        <f>VLOOKUP(F25,Data!$G$1:$V$125,MATCH(TargetData!$AP$3,Data!$G$1:$W$1,0),FALSE)/V25</f>
        <v>0.5958164521776644</v>
      </c>
      <c r="AQ25" s="45" t="e">
        <f>VLOOKUP(O25,Data!$G$1:$V$125,MATCH(TargetData!$AH$3,Data!$G$1:$W$1,0),FALSE)/W25</f>
        <v>#N/A</v>
      </c>
      <c r="AR25" s="45" t="e">
        <f>VLOOKUP(O25,Data!$G$1:$V$125,MATCH(TargetData!$AI$3,Data!$G$1:$W$1,0),FALSE)/X25</f>
        <v>#N/A</v>
      </c>
      <c r="AS25" s="45" t="e">
        <f>VLOOKUP(O25,Data!$G$1:$V$125,MATCH(TargetData!$AJ$3,Data!$G$1:$W$1,0),FALSE)/Y25</f>
        <v>#N/A</v>
      </c>
      <c r="AT25" s="45" t="e">
        <f>VLOOKUP(O25,Data!$G$1:$V$125,MATCH(TargetData!$AK$3,Data!$G$1:$W$1,0),FALSE)/Z25</f>
        <v>#N/A</v>
      </c>
      <c r="AU25" s="45" t="e">
        <f>VLOOKUP(O25,Data!$G$1:$V$125,MATCH(TargetData!$AL$3,Data!$G$1:$W$1,0),FALSE)/AA25</f>
        <v>#N/A</v>
      </c>
      <c r="AV25" s="45" t="e">
        <f>VLOOKUP(O25,Data!$G$1:$V$125,MATCH(TargetData!$AM$3,Data!$G$1:$W$1,0),FALSE)/AB25</f>
        <v>#N/A</v>
      </c>
      <c r="AW25" s="45" t="e">
        <f>VLOOKUP(O25,Data!$G$1:$V$125,MATCH(TargetData!$AN$3,Data!$G$1:$W$1,0),FALSE)/AC25</f>
        <v>#N/A</v>
      </c>
      <c r="AX25" s="45" t="e">
        <f>VLOOKUP(O25,Data!$G$1:$V$125,MATCH(TargetData!$AO$3,Data!$G$1:$W$1,0),FALSE)/AE25</f>
        <v>#N/A</v>
      </c>
      <c r="AY25" s="45" t="e">
        <f>VLOOKUP(O25,Data!$G$1:$V$125,MATCH(TargetData!$AP$3,Data!$G$1:$W$1,0),FALSE)/AF25</f>
        <v>#N/A</v>
      </c>
    </row>
    <row r="26" spans="2:51" ht="12.75" customHeight="1">
      <c r="B26" s="35" t="s">
        <v>16</v>
      </c>
      <c r="C26" s="35" t="s">
        <v>12</v>
      </c>
      <c r="D26" s="35" t="s">
        <v>13</v>
      </c>
      <c r="E26" s="35" t="s">
        <v>62</v>
      </c>
      <c r="F26" s="35" t="s">
        <v>63</v>
      </c>
      <c r="G26" s="35" t="s">
        <v>14</v>
      </c>
      <c r="H26" s="35" t="s">
        <v>15</v>
      </c>
      <c r="I26" s="33">
        <v>412</v>
      </c>
      <c r="J26" s="33">
        <v>13</v>
      </c>
      <c r="K26" s="34">
        <v>12.594594594594595</v>
      </c>
      <c r="L26" s="37">
        <f t="shared" si="2"/>
        <v>0.04670157592764262</v>
      </c>
      <c r="M26" s="38">
        <f>VLOOKUP(B26,Targets!$C$25:$O$29,MATCH(TargetData!$M$3,Targets!$C$24:$O$24,0),FALSE)*L26</f>
        <v>33.354939680978255</v>
      </c>
      <c r="N26" s="32">
        <f>VLOOKUP(B26,Targets!$C$25:$O$29,MATCH(TargetData!$N$3,Targets!$C$24:$O$24,0),FALSE)*L26</f>
        <v>30.576266359250372</v>
      </c>
      <c r="O26" s="32">
        <f>VLOOKUP(B26,Targets!$C$25:$O$29,MATCH(TargetData!$O$3,Targets!$C$24:$O$24,0),FALSE)*L26</f>
        <v>30.013518391571733</v>
      </c>
      <c r="P26" s="32">
        <f>VLOOKUP(B26,Targets!$C$25:$O$29,MATCH(TargetData!$P$3,Targets!$C$24:$O$24,0),FALSE)*L26</f>
        <v>32.448826038314614</v>
      </c>
      <c r="Q26" s="32">
        <f>VLOOKUP(B26,Targets!$C$25:$O$29,MATCH(TargetData!$Q$3,Targets!$C$24:$O$24,0),FALSE)*L26</f>
        <v>35.26733165341518</v>
      </c>
      <c r="R26" s="32">
        <f>VLOOKUP(B26,Targets!$C$25:$O$29,MATCH(TargetData!$R$3,Targets!$C$24:$O$24,0),FALSE)*L26</f>
        <v>48.53515923541888</v>
      </c>
      <c r="S26" s="32">
        <f>VLOOKUP(B26,Targets!$C$25:$O$29,MATCH(TargetData!$S$3,Targets!$C$24:$O$24,0),FALSE)*L26</f>
        <v>1.3085778769487901</v>
      </c>
      <c r="T26" s="32">
        <f t="shared" si="3"/>
        <v>3.518624242278472</v>
      </c>
      <c r="U26" s="32">
        <f>VLOOKUP(B26,Targets!$C$25:$O$29,MATCH(TargetData!$U$3,Targets!$C$24:$O$24,0),FALSE)*L26</f>
        <v>1.5234200046996067</v>
      </c>
      <c r="V26" s="39">
        <f>VLOOKUP(B26,Targets!$C$25:$O$29,MATCH(TargetData!$V$3,Targets!$C$24:$O$24,0),FALSE)*L26</f>
        <v>1.9952042375788652</v>
      </c>
      <c r="W26" s="38">
        <f>VLOOKUP(B26,Targets!$C$33:$O$37,MATCH(TargetData!$M$3,Targets!$C$24:$O$24,0),FALSE)*L26</f>
        <v>31.52830722464691</v>
      </c>
      <c r="X26" s="32">
        <f>VLOOKUP(B26,Targets!$C$33:$O$37,MATCH(TargetData!$N$3,Targets!$C$24:$O$24,0),FALSE)*L26</f>
        <v>28.21633224637103</v>
      </c>
      <c r="Y26" s="32">
        <f>VLOOKUP(B26,Targets!$C$33:$O$37,MATCH(TargetData!$O$3,Targets!$C$24:$O$24,0),FALSE)*L26</f>
        <v>27.790656471859336</v>
      </c>
      <c r="Z26" s="32">
        <f>VLOOKUP(B26,Targets!$C$33:$O$37,MATCH(TargetData!$P$3,Targets!$C$24:$O$24,0),FALSE)*L26</f>
        <v>29.55437712902011</v>
      </c>
      <c r="AA26" s="32">
        <f>VLOOKUP(B26,Targets!$C$33:$O$37,MATCH(TargetData!$Q$3,Targets!$C$24:$O$24,0),FALSE)*L26</f>
        <v>32.42526761888414</v>
      </c>
      <c r="AB26" s="32">
        <f>VLOOKUP(B26,Targets!$C$33:$O$37,MATCH(TargetData!$R$3,Targets!$C$24:$O$24,0),FALSE)*L26</f>
        <v>45.21761372235638</v>
      </c>
      <c r="AC26" s="32">
        <v>1</v>
      </c>
      <c r="AD26" s="32">
        <f t="shared" si="4"/>
        <v>3.9548911475548105</v>
      </c>
      <c r="AE26" s="32">
        <f>VLOOKUP(B26,Targets!$C$33:$O$37,MATCH(TargetData!$U$3,Targets!$C$24:$O$24,0),FALSE)*L26</f>
        <v>1.7213190378922536</v>
      </c>
      <c r="AF26" s="39">
        <f>VLOOKUP(B26,Targets!$C$33:$O$37,MATCH(TargetData!$V$3,Targets!$C$24:$O$24,0),FALSE)*L26</f>
        <v>2.233572109662557</v>
      </c>
      <c r="AH26" s="45">
        <f>VLOOKUP(F26,Data!$G$1:$V$125,MATCH(TargetData!$AH$3,Data!$G$1:$W$1,0),FALSE)/M26</f>
        <v>0.17988340130087827</v>
      </c>
      <c r="AI26" s="45">
        <f>VLOOKUP(F26,Data!$G$1:$V$125,MATCH(TargetData!$AI$3,Data!$G$1:$W$1,0),FALSE)/N26</f>
        <v>0.3597561543570254</v>
      </c>
      <c r="AJ26" s="45">
        <f>VLOOKUP(F26,Data!$G$1:$V$125,MATCH(TargetData!$AJ$3,Data!$G$1:$W$1,0),FALSE)/O26</f>
        <v>0.1332732786544367</v>
      </c>
      <c r="AK26" s="45" t="e">
        <f>VLOOKUP(F26,Data!$G$1:$V$125,MATCH(TargetData!$AK$3,Data!$G$1:$W$1,0),FALSE)/P26</f>
        <v>#N/A</v>
      </c>
      <c r="AL26" s="45">
        <f>VLOOKUP(F26,Data!$G$1:$V$125,MATCH(TargetData!$AL$3,Data!$G$1:$W$1,0),FALSE)/Q26</f>
        <v>0.3119033815231892</v>
      </c>
      <c r="AM26" s="45">
        <f>VLOOKUP(F26,Data!$G$1:$V$125,MATCH(TargetData!$AM$3,Data!$G$1:$W$1,0),FALSE)/R26</f>
        <v>0.14422534324131153</v>
      </c>
      <c r="AN26" s="45">
        <f>VLOOKUP(F26,Data!$G$1:$V$125,MATCH(TargetData!$AN$3,Data!$G$1:$W$1,0),FALSE)/S26</f>
        <v>0</v>
      </c>
      <c r="AO26" s="45">
        <f>VLOOKUP(F26,Data!$G$1:$V$125,MATCH(TargetData!$AO$3,Data!$G$1:$W$1,0),FALSE)/U26</f>
        <v>0.6564177947743199</v>
      </c>
      <c r="AP26" s="45">
        <f>VLOOKUP(F26,Data!$G$1:$V$125,MATCH(TargetData!$AP$3,Data!$G$1:$W$1,0),FALSE)/V26</f>
        <v>0.5012018224327135</v>
      </c>
      <c r="AQ26" s="45" t="e">
        <f>VLOOKUP(O26,Data!$G$1:$V$125,MATCH(TargetData!$AH$3,Data!$G$1:$W$1,0),FALSE)/W26</f>
        <v>#N/A</v>
      </c>
      <c r="AR26" s="45" t="e">
        <f>VLOOKUP(O26,Data!$G$1:$V$125,MATCH(TargetData!$AI$3,Data!$G$1:$W$1,0),FALSE)/X26</f>
        <v>#N/A</v>
      </c>
      <c r="AS26" s="45" t="e">
        <f>VLOOKUP(O26,Data!$G$1:$V$125,MATCH(TargetData!$AJ$3,Data!$G$1:$W$1,0),FALSE)/Y26</f>
        <v>#N/A</v>
      </c>
      <c r="AT26" s="45" t="e">
        <f>VLOOKUP(O26,Data!$G$1:$V$125,MATCH(TargetData!$AK$3,Data!$G$1:$W$1,0),FALSE)/Z26</f>
        <v>#N/A</v>
      </c>
      <c r="AU26" s="45" t="e">
        <f>VLOOKUP(O26,Data!$G$1:$V$125,MATCH(TargetData!$AL$3,Data!$G$1:$W$1,0),FALSE)/AA26</f>
        <v>#N/A</v>
      </c>
      <c r="AV26" s="45" t="e">
        <f>VLOOKUP(O26,Data!$G$1:$V$125,MATCH(TargetData!$AM$3,Data!$G$1:$W$1,0),FALSE)/AB26</f>
        <v>#N/A</v>
      </c>
      <c r="AW26" s="45" t="e">
        <f>VLOOKUP(O26,Data!$G$1:$V$125,MATCH(TargetData!$AN$3,Data!$G$1:$W$1,0),FALSE)/AC26</f>
        <v>#N/A</v>
      </c>
      <c r="AX26" s="45" t="e">
        <f>VLOOKUP(O26,Data!$G$1:$V$125,MATCH(TargetData!$AO$3,Data!$G$1:$W$1,0),FALSE)/AE26</f>
        <v>#N/A</v>
      </c>
      <c r="AY26" s="45" t="e">
        <f>VLOOKUP(O26,Data!$G$1:$V$125,MATCH(TargetData!$AP$3,Data!$G$1:$W$1,0),FALSE)/AF26</f>
        <v>#N/A</v>
      </c>
    </row>
    <row r="27" spans="2:51" ht="12.75" customHeight="1">
      <c r="B27" s="35" t="s">
        <v>16</v>
      </c>
      <c r="C27" s="35" t="s">
        <v>12</v>
      </c>
      <c r="D27" s="35" t="s">
        <v>13</v>
      </c>
      <c r="E27" s="35" t="s">
        <v>64</v>
      </c>
      <c r="F27" s="35" t="s">
        <v>65</v>
      </c>
      <c r="G27" s="35" t="s">
        <v>14</v>
      </c>
      <c r="H27" s="35" t="s">
        <v>15</v>
      </c>
      <c r="I27" s="33">
        <v>503</v>
      </c>
      <c r="J27" s="33">
        <v>15</v>
      </c>
      <c r="K27" s="34">
        <v>10.216216216216216</v>
      </c>
      <c r="L27" s="37">
        <f t="shared" si="2"/>
        <v>0.037882394207401096</v>
      </c>
      <c r="M27" s="38">
        <f>VLOOKUP(B27,Targets!$C$25:$O$29,MATCH(TargetData!$M$3,Targets!$C$24:$O$24,0),FALSE)*L27</f>
        <v>27.056152788433007</v>
      </c>
      <c r="N27" s="32">
        <f>VLOOKUP(B27,Targets!$C$25:$O$29,MATCH(TargetData!$N$3,Targets!$C$24:$O$24,0),FALSE)*L27</f>
        <v>24.802207475958458</v>
      </c>
      <c r="O27" s="32">
        <f>VLOOKUP(B27,Targets!$C$25:$O$29,MATCH(TargetData!$O$3,Targets!$C$24:$O$24,0),FALSE)*L27</f>
        <v>24.345729510759906</v>
      </c>
      <c r="P27" s="32">
        <f>VLOOKUP(B27,Targets!$C$25:$O$29,MATCH(TargetData!$P$3,Targets!$C$24:$O$24,0),FALSE)*L27</f>
        <v>26.321150734941902</v>
      </c>
      <c r="Q27" s="32">
        <f>VLOOKUP(B27,Targets!$C$25:$O$29,MATCH(TargetData!$Q$3,Targets!$C$24:$O$24,0),FALSE)*L27</f>
        <v>28.607406362641495</v>
      </c>
      <c r="R27" s="32">
        <f>VLOOKUP(B27,Targets!$C$25:$O$29,MATCH(TargetData!$R$3,Targets!$C$24:$O$24,0),FALSE)*L27</f>
        <v>39.36972143988914</v>
      </c>
      <c r="S27" s="32">
        <f>VLOOKUP(B27,Targets!$C$25:$O$29,MATCH(TargetData!$S$3,Targets!$C$24:$O$24,0),FALSE)*L27</f>
        <v>1.0614644581258428</v>
      </c>
      <c r="T27" s="32">
        <f t="shared" si="3"/>
        <v>2.854163011976958</v>
      </c>
      <c r="U27" s="32">
        <f>VLOOKUP(B27,Targets!$C$25:$O$29,MATCH(TargetData!$U$3,Targets!$C$24:$O$24,0),FALSE)*L27</f>
        <v>1.235735540292814</v>
      </c>
      <c r="V27" s="39">
        <f>VLOOKUP(B27,Targets!$C$25:$O$29,MATCH(TargetData!$V$3,Targets!$C$24:$O$24,0),FALSE)*L27</f>
        <v>1.618427471684144</v>
      </c>
      <c r="W27" s="38">
        <f>VLOOKUP(B27,Targets!$C$33:$O$37,MATCH(TargetData!$M$3,Targets!$C$24:$O$24,0),FALSE)*L27</f>
        <v>25.57446380025007</v>
      </c>
      <c r="X27" s="32">
        <f>VLOOKUP(B27,Targets!$C$33:$O$37,MATCH(TargetData!$N$3,Targets!$C$24:$O$24,0),FALSE)*L27</f>
        <v>22.887926156927577</v>
      </c>
      <c r="Y27" s="32">
        <f>VLOOKUP(B27,Targets!$C$33:$O$37,MATCH(TargetData!$O$3,Targets!$C$24:$O$24,0),FALSE)*L27</f>
        <v>22.54263550721637</v>
      </c>
      <c r="Z27" s="32">
        <f>VLOOKUP(B27,Targets!$C$33:$O$37,MATCH(TargetData!$P$3,Targets!$C$24:$O$24,0),FALSE)*L27</f>
        <v>23.97329303598627</v>
      </c>
      <c r="AA27" s="32">
        <f>VLOOKUP(B27,Targets!$C$33:$O$37,MATCH(TargetData!$Q$3,Targets!$C$24:$O$24,0),FALSE)*L27</f>
        <v>26.302041115747226</v>
      </c>
      <c r="AB27" s="32">
        <f>VLOOKUP(B27,Targets!$C$33:$O$37,MATCH(TargetData!$R$3,Targets!$C$24:$O$24,0),FALSE)*L27</f>
        <v>36.67866520826333</v>
      </c>
      <c r="AC27" s="32">
        <v>1</v>
      </c>
      <c r="AD27" s="32">
        <f t="shared" si="4"/>
        <v>3.2080447505916707</v>
      </c>
      <c r="AE27" s="32">
        <f>VLOOKUP(B27,Targets!$C$33:$O$37,MATCH(TargetData!$U$3,Targets!$C$24:$O$24,0),FALSE)*L27</f>
        <v>1.396263082238781</v>
      </c>
      <c r="AF27" s="39">
        <f>VLOOKUP(B27,Targets!$C$33:$O$37,MATCH(TargetData!$V$3,Targets!$C$24:$O$24,0),FALSE)*L27</f>
        <v>1.8117816683528898</v>
      </c>
      <c r="AH27" s="45">
        <f>VLOOKUP(F27,Data!$G$1:$V$125,MATCH(TargetData!$AH$3,Data!$G$1:$W$1,0),FALSE)/M27</f>
        <v>0.7022432253606596</v>
      </c>
      <c r="AI27" s="45">
        <f>VLOOKUP(F27,Data!$G$1:$V$125,MATCH(TargetData!$AI$3,Data!$G$1:$W$1,0),FALSE)/N27</f>
        <v>0.8870178197374277</v>
      </c>
      <c r="AJ27" s="45">
        <f>VLOOKUP(F27,Data!$G$1:$V$125,MATCH(TargetData!$AJ$3,Data!$G$1:$W$1,0),FALSE)/O27</f>
        <v>0.6161244826683283</v>
      </c>
      <c r="AK27" s="45" t="e">
        <f>VLOOKUP(F27,Data!$G$1:$V$125,MATCH(TargetData!$AK$3,Data!$G$1:$W$1,0),FALSE)/P27</f>
        <v>#N/A</v>
      </c>
      <c r="AL27" s="45">
        <f>VLOOKUP(F27,Data!$G$1:$V$125,MATCH(TargetData!$AL$3,Data!$G$1:$W$1,0),FALSE)/Q27</f>
        <v>0.17477991316715508</v>
      </c>
      <c r="AM27" s="45">
        <f>VLOOKUP(F27,Data!$G$1:$V$125,MATCH(TargetData!$AM$3,Data!$G$1:$W$1,0),FALSE)/R27</f>
        <v>0.40640368828693074</v>
      </c>
      <c r="AN27" s="45">
        <f>VLOOKUP(F27,Data!$G$1:$V$125,MATCH(TargetData!$AN$3,Data!$G$1:$W$1,0),FALSE)/S27</f>
        <v>0</v>
      </c>
      <c r="AO27" s="45">
        <f>VLOOKUP(F27,Data!$G$1:$V$125,MATCH(TargetData!$AO$3,Data!$G$1:$W$1,0),FALSE)/U27</f>
        <v>0</v>
      </c>
      <c r="AP27" s="45">
        <f>VLOOKUP(F27,Data!$G$1:$V$125,MATCH(TargetData!$AP$3,Data!$G$1:$W$1,0),FALSE)/V27</f>
        <v>0</v>
      </c>
      <c r="AQ27" s="45" t="e">
        <f>VLOOKUP(O27,Data!$G$1:$V$125,MATCH(TargetData!$AH$3,Data!$G$1:$W$1,0),FALSE)/W27</f>
        <v>#N/A</v>
      </c>
      <c r="AR27" s="45" t="e">
        <f>VLOOKUP(O27,Data!$G$1:$V$125,MATCH(TargetData!$AI$3,Data!$G$1:$W$1,0),FALSE)/X27</f>
        <v>#N/A</v>
      </c>
      <c r="AS27" s="45" t="e">
        <f>VLOOKUP(O27,Data!$G$1:$V$125,MATCH(TargetData!$AJ$3,Data!$G$1:$W$1,0),FALSE)/Y27</f>
        <v>#N/A</v>
      </c>
      <c r="AT27" s="45" t="e">
        <f>VLOOKUP(O27,Data!$G$1:$V$125,MATCH(TargetData!$AK$3,Data!$G$1:$W$1,0),FALSE)/Z27</f>
        <v>#N/A</v>
      </c>
      <c r="AU27" s="45" t="e">
        <f>VLOOKUP(O27,Data!$G$1:$V$125,MATCH(TargetData!$AL$3,Data!$G$1:$W$1,0),FALSE)/AA27</f>
        <v>#N/A</v>
      </c>
      <c r="AV27" s="45" t="e">
        <f>VLOOKUP(O27,Data!$G$1:$V$125,MATCH(TargetData!$AM$3,Data!$G$1:$W$1,0),FALSE)/AB27</f>
        <v>#N/A</v>
      </c>
      <c r="AW27" s="45" t="e">
        <f>VLOOKUP(O27,Data!$G$1:$V$125,MATCH(TargetData!$AN$3,Data!$G$1:$W$1,0),FALSE)/AC27</f>
        <v>#N/A</v>
      </c>
      <c r="AX27" s="45" t="e">
        <f>VLOOKUP(O27,Data!$G$1:$V$125,MATCH(TargetData!$AO$3,Data!$G$1:$W$1,0),FALSE)/AE27</f>
        <v>#N/A</v>
      </c>
      <c r="AY27" s="45" t="e">
        <f>VLOOKUP(O27,Data!$G$1:$V$125,MATCH(TargetData!$AP$3,Data!$G$1:$W$1,0),FALSE)/AF27</f>
        <v>#N/A</v>
      </c>
    </row>
    <row r="28" spans="2:51" ht="12.75" customHeight="1">
      <c r="B28" s="35" t="s">
        <v>16</v>
      </c>
      <c r="C28" s="35" t="s">
        <v>12</v>
      </c>
      <c r="D28" s="35" t="s">
        <v>13</v>
      </c>
      <c r="E28" s="35" t="s">
        <v>66</v>
      </c>
      <c r="F28" s="35" t="s">
        <v>67</v>
      </c>
      <c r="G28" s="35" t="s">
        <v>14</v>
      </c>
      <c r="H28" s="35" t="s">
        <v>15</v>
      </c>
      <c r="I28" s="33">
        <v>354</v>
      </c>
      <c r="J28" s="33">
        <v>12</v>
      </c>
      <c r="K28" s="34"/>
      <c r="L28" s="37">
        <f t="shared" si="2"/>
        <v>0</v>
      </c>
      <c r="M28" s="38">
        <f>VLOOKUP(B28,Targets!$C$25:$O$29,MATCH(TargetData!$M$3,Targets!$C$24:$O$24,0),FALSE)*L28</f>
        <v>0</v>
      </c>
      <c r="N28" s="32">
        <f>VLOOKUP(B28,Targets!$C$25:$O$29,MATCH(TargetData!$N$3,Targets!$C$24:$O$24,0),FALSE)*L28</f>
        <v>0</v>
      </c>
      <c r="O28" s="32">
        <f>VLOOKUP(B28,Targets!$C$25:$O$29,MATCH(TargetData!$O$3,Targets!$C$24:$O$24,0),FALSE)*L28</f>
        <v>0</v>
      </c>
      <c r="P28" s="32">
        <f>VLOOKUP(B28,Targets!$C$25:$O$29,MATCH(TargetData!$P$3,Targets!$C$24:$O$24,0),FALSE)*L28</f>
        <v>0</v>
      </c>
      <c r="Q28" s="32">
        <f>VLOOKUP(B28,Targets!$C$25:$O$29,MATCH(TargetData!$Q$3,Targets!$C$24:$O$24,0),FALSE)*L28</f>
        <v>0</v>
      </c>
      <c r="R28" s="32">
        <f>VLOOKUP(B28,Targets!$C$25:$O$29,MATCH(TargetData!$R$3,Targets!$C$24:$O$24,0),FALSE)*L28</f>
        <v>0</v>
      </c>
      <c r="S28" s="32">
        <f>VLOOKUP(B28,Targets!$C$25:$O$29,MATCH(TargetData!$S$3,Targets!$C$24:$O$24,0),FALSE)*L28</f>
        <v>0</v>
      </c>
      <c r="T28" s="32">
        <f t="shared" si="3"/>
        <v>0</v>
      </c>
      <c r="U28" s="32">
        <f>VLOOKUP(B28,Targets!$C$25:$O$29,MATCH(TargetData!$U$3,Targets!$C$24:$O$24,0),FALSE)*L28</f>
        <v>0</v>
      </c>
      <c r="V28" s="39">
        <f>VLOOKUP(B28,Targets!$C$25:$O$29,MATCH(TargetData!$V$3,Targets!$C$24:$O$24,0),FALSE)*L28</f>
        <v>0</v>
      </c>
      <c r="W28" s="38">
        <f>VLOOKUP(B28,Targets!$C$33:$O$37,MATCH(TargetData!$M$3,Targets!$C$24:$O$24,0),FALSE)*L28</f>
        <v>0</v>
      </c>
      <c r="X28" s="32">
        <f>VLOOKUP(B28,Targets!$C$33:$O$37,MATCH(TargetData!$N$3,Targets!$C$24:$O$24,0),FALSE)*L28</f>
        <v>0</v>
      </c>
      <c r="Y28" s="32">
        <f>VLOOKUP(B28,Targets!$C$33:$O$37,MATCH(TargetData!$O$3,Targets!$C$24:$O$24,0),FALSE)*L28</f>
        <v>0</v>
      </c>
      <c r="Z28" s="32">
        <f>VLOOKUP(B28,Targets!$C$33:$O$37,MATCH(TargetData!$P$3,Targets!$C$24:$O$24,0),FALSE)*L28</f>
        <v>0</v>
      </c>
      <c r="AA28" s="32">
        <f>VLOOKUP(B28,Targets!$C$33:$O$37,MATCH(TargetData!$Q$3,Targets!$C$24:$O$24,0),FALSE)*L28</f>
        <v>0</v>
      </c>
      <c r="AB28" s="32">
        <f>VLOOKUP(B28,Targets!$C$33:$O$37,MATCH(TargetData!$R$3,Targets!$C$24:$O$24,0),FALSE)*L28</f>
        <v>0</v>
      </c>
      <c r="AC28" s="32">
        <v>1</v>
      </c>
      <c r="AD28" s="32">
        <f t="shared" si="4"/>
        <v>0</v>
      </c>
      <c r="AE28" s="32">
        <f>VLOOKUP(B28,Targets!$C$33:$O$37,MATCH(TargetData!$U$3,Targets!$C$24:$O$24,0),FALSE)*L28</f>
        <v>0</v>
      </c>
      <c r="AF28" s="39">
        <f>VLOOKUP(B28,Targets!$C$33:$O$37,MATCH(TargetData!$V$3,Targets!$C$24:$O$24,0),FALSE)*L28</f>
        <v>0</v>
      </c>
      <c r="AH28" s="45" t="e">
        <f>VLOOKUP(F28,Data!$G$1:$V$125,MATCH(TargetData!$AH$3,Data!$G$1:$W$1,0),FALSE)/M28</f>
        <v>#DIV/0!</v>
      </c>
      <c r="AI28" s="45" t="e">
        <f>VLOOKUP(F28,Data!$G$1:$V$125,MATCH(TargetData!$AI$3,Data!$G$1:$W$1,0),FALSE)/N28</f>
        <v>#DIV/0!</v>
      </c>
      <c r="AJ28" s="45" t="e">
        <f>VLOOKUP(F28,Data!$G$1:$V$125,MATCH(TargetData!$AJ$3,Data!$G$1:$W$1,0),FALSE)/O28</f>
        <v>#DIV/0!</v>
      </c>
      <c r="AK28" s="45" t="e">
        <f>VLOOKUP(F28,Data!$G$1:$V$125,MATCH(TargetData!$AK$3,Data!$G$1:$W$1,0),FALSE)/P28</f>
        <v>#N/A</v>
      </c>
      <c r="AL28" s="45" t="e">
        <f>VLOOKUP(F28,Data!$G$1:$V$125,MATCH(TargetData!$AL$3,Data!$G$1:$W$1,0),FALSE)/Q28</f>
        <v>#DIV/0!</v>
      </c>
      <c r="AM28" s="45" t="e">
        <f>VLOOKUP(F28,Data!$G$1:$V$125,MATCH(TargetData!$AM$3,Data!$G$1:$W$1,0),FALSE)/R28</f>
        <v>#DIV/0!</v>
      </c>
      <c r="AN28" s="45" t="e">
        <f>VLOOKUP(F28,Data!$G$1:$V$125,MATCH(TargetData!$AN$3,Data!$G$1:$W$1,0),FALSE)/S28</f>
        <v>#DIV/0!</v>
      </c>
      <c r="AO28" s="45" t="e">
        <f>VLOOKUP(F28,Data!$G$1:$V$125,MATCH(TargetData!$AO$3,Data!$G$1:$W$1,0),FALSE)/U28</f>
        <v>#DIV/0!</v>
      </c>
      <c r="AP28" s="45" t="e">
        <f>VLOOKUP(F28,Data!$G$1:$V$125,MATCH(TargetData!$AP$3,Data!$G$1:$W$1,0),FALSE)/V28</f>
        <v>#DIV/0!</v>
      </c>
      <c r="AQ28" s="45" t="e">
        <f>VLOOKUP(O28,Data!$G$1:$V$125,MATCH(TargetData!$AH$3,Data!$G$1:$W$1,0),FALSE)/W28</f>
        <v>#N/A</v>
      </c>
      <c r="AR28" s="45" t="e">
        <f>VLOOKUP(O28,Data!$G$1:$V$125,MATCH(TargetData!$AI$3,Data!$G$1:$W$1,0),FALSE)/X28</f>
        <v>#N/A</v>
      </c>
      <c r="AS28" s="45" t="e">
        <f>VLOOKUP(O28,Data!$G$1:$V$125,MATCH(TargetData!$AJ$3,Data!$G$1:$W$1,0),FALSE)/Y28</f>
        <v>#N/A</v>
      </c>
      <c r="AT28" s="45" t="e">
        <f>VLOOKUP(O28,Data!$G$1:$V$125,MATCH(TargetData!$AK$3,Data!$G$1:$W$1,0),FALSE)/Z28</f>
        <v>#N/A</v>
      </c>
      <c r="AU28" s="45" t="e">
        <f>VLOOKUP(O28,Data!$G$1:$V$125,MATCH(TargetData!$AL$3,Data!$G$1:$W$1,0),FALSE)/AA28</f>
        <v>#N/A</v>
      </c>
      <c r="AV28" s="45" t="e">
        <f>VLOOKUP(O28,Data!$G$1:$V$125,MATCH(TargetData!$AM$3,Data!$G$1:$W$1,0),FALSE)/AB28</f>
        <v>#N/A</v>
      </c>
      <c r="AW28" s="45" t="e">
        <f>VLOOKUP(O28,Data!$G$1:$V$125,MATCH(TargetData!$AN$3,Data!$G$1:$W$1,0),FALSE)/AC28</f>
        <v>#N/A</v>
      </c>
      <c r="AX28" s="45" t="e">
        <f>VLOOKUP(O28,Data!$G$1:$V$125,MATCH(TargetData!$AO$3,Data!$G$1:$W$1,0),FALSE)/AE28</f>
        <v>#N/A</v>
      </c>
      <c r="AY28" s="45" t="e">
        <f>VLOOKUP(O28,Data!$G$1:$V$125,MATCH(TargetData!$AP$3,Data!$G$1:$W$1,0),FALSE)/AF28</f>
        <v>#N/A</v>
      </c>
    </row>
    <row r="29" spans="2:51" ht="12.75" customHeight="1">
      <c r="B29" s="35" t="s">
        <v>68</v>
      </c>
      <c r="C29" s="35" t="s">
        <v>12</v>
      </c>
      <c r="D29" s="35" t="s">
        <v>13</v>
      </c>
      <c r="E29" s="35" t="s">
        <v>69</v>
      </c>
      <c r="F29" s="35" t="s">
        <v>70</v>
      </c>
      <c r="G29" s="35" t="s">
        <v>14</v>
      </c>
      <c r="H29" s="35" t="s">
        <v>15</v>
      </c>
      <c r="I29" s="33">
        <v>148</v>
      </c>
      <c r="J29" s="33">
        <v>4</v>
      </c>
      <c r="K29" s="34">
        <v>13.972972972972974</v>
      </c>
      <c r="L29" s="37">
        <f aca="true" t="shared" si="5" ref="L29:L34">K29/SUM($K$29:$K$34)</f>
        <v>0.18487394957983194</v>
      </c>
      <c r="M29" s="38">
        <f>VLOOKUP(B29,Targets!$C$25:$O$29,MATCH(TargetData!$M$3,Targets!$C$24:$O$24,0),FALSE)*L29</f>
        <v>49.984944160849295</v>
      </c>
      <c r="N29" s="32">
        <f>VLOOKUP(B29,Targets!$C$25:$O$29,MATCH(TargetData!$N$3,Targets!$C$24:$O$24,0),FALSE)*L29</f>
        <v>45.82088833714718</v>
      </c>
      <c r="O29" s="32">
        <f>VLOOKUP(B29,Targets!$C$25:$O$29,MATCH(TargetData!$O$3,Targets!$C$24:$O$24,0),FALSE)*L29</f>
        <v>51.11087181546279</v>
      </c>
      <c r="P29" s="32">
        <f>VLOOKUP(B29,Targets!$C$25:$O$29,MATCH(TargetData!$P$3,Targets!$C$24:$O$24,0),FALSE)*L29</f>
        <v>55.25802628565797</v>
      </c>
      <c r="Q29" s="32">
        <f>VLOOKUP(B29,Targets!$C$25:$O$29,MATCH(TargetData!$Q$3,Targets!$C$24:$O$24,0),FALSE)*L29</f>
        <v>65.51753394081365</v>
      </c>
      <c r="R29" s="32">
        <f>VLOOKUP(B29,Targets!$C$25:$O$29,MATCH(TargetData!$R$3,Targets!$C$24:$O$24,0),FALSE)*L29</f>
        <v>82.65189938281883</v>
      </c>
      <c r="S29" s="32">
        <f>VLOOKUP(B29,Targets!$C$25:$O$29,MATCH(TargetData!$S$3,Targets!$C$24:$O$24,0),FALSE)*L29</f>
        <v>2.6740972620415624</v>
      </c>
      <c r="T29" s="32">
        <f t="shared" si="3"/>
        <v>6.536689123066263</v>
      </c>
      <c r="U29" s="32">
        <f>VLOOKUP(B29,Targets!$C$25:$O$29,MATCH(TargetData!$U$3,Targets!$C$24:$O$24,0),FALSE)*L29</f>
        <v>2.8301183328780595</v>
      </c>
      <c r="V29" s="39">
        <f>VLOOKUP(B29,Targets!$C$25:$O$29,MATCH(TargetData!$V$3,Targets!$C$24:$O$24,0),FALSE)*L29</f>
        <v>3.7065707901882035</v>
      </c>
      <c r="W29" s="38">
        <f>VLOOKUP(B29,Targets!$C$33:$O$37,MATCH(TargetData!$M$3,Targets!$C$24:$O$24,0),FALSE)*L29</f>
        <v>47.247594844514396</v>
      </c>
      <c r="X29" s="32">
        <f>VLOOKUP(B29,Targets!$C$33:$O$37,MATCH(TargetData!$N$3,Targets!$C$24:$O$24,0),FALSE)*L29</f>
        <v>42.28434544473631</v>
      </c>
      <c r="Y29" s="32">
        <f>VLOOKUP(B29,Targets!$C$33:$O$37,MATCH(TargetData!$O$3,Targets!$C$24:$O$24,0),FALSE)*L29</f>
        <v>47.32549719994294</v>
      </c>
      <c r="Z29" s="32">
        <f>VLOOKUP(B29,Targets!$C$33:$O$37,MATCH(TargetData!$P$3,Targets!$C$24:$O$24,0),FALSE)*L29</f>
        <v>50.32898713572275</v>
      </c>
      <c r="AA29" s="32">
        <f>VLOOKUP(B29,Targets!$C$33:$O$37,MATCH(TargetData!$Q$3,Targets!$C$24:$O$24,0),FALSE)*L29</f>
        <v>60.23771780178003</v>
      </c>
      <c r="AB29" s="32">
        <f>VLOOKUP(B29,Targets!$C$33:$O$37,MATCH(TargetData!$R$3,Targets!$C$24:$O$24,0),FALSE)*L29</f>
        <v>77.00235702500859</v>
      </c>
      <c r="AC29" s="32">
        <f>VLOOKUP(B29,Targets!$C$33:$O$37,MATCH(TargetData!$S$3,Targets!$C$24:$O$24,0),FALSE)*L29</f>
        <v>2.6729107151401013</v>
      </c>
      <c r="AD29" s="32">
        <f t="shared" si="4"/>
        <v>7.347159618951606</v>
      </c>
      <c r="AE29" s="32">
        <f>VLOOKUP(B29,Targets!$C$33:$O$37,MATCH(TargetData!$U$3,Targets!$C$24:$O$24,0),FALSE)*L29</f>
        <v>3.1977632897314336</v>
      </c>
      <c r="AF29" s="39">
        <f>VLOOKUP(B29,Targets!$C$33:$O$37,MATCH(TargetData!$V$3,Targets!$C$24:$O$24,0),FALSE)*L29</f>
        <v>4.149396329220172</v>
      </c>
      <c r="AH29" s="45">
        <f>VLOOKUP(F29,Data!$G$1:$V$125,MATCH(TargetData!$AH$3,Data!$G$1:$W$1,0),FALSE)/M29</f>
        <v>0.08002409659853135</v>
      </c>
      <c r="AI29" s="45">
        <f>VLOOKUP(F29,Data!$G$1:$V$125,MATCH(TargetData!$AI$3,Data!$G$1:$W$1,0),FALSE)/N29</f>
        <v>0.2837133995383683</v>
      </c>
      <c r="AJ29" s="45">
        <f>VLOOKUP(F29,Data!$G$1:$V$125,MATCH(TargetData!$AJ$3,Data!$G$1:$W$1,0),FALSE)/O29</f>
        <v>0.136957162954952</v>
      </c>
      <c r="AK29" s="45" t="e">
        <f>VLOOKUP(F29,Data!$G$1:$V$125,MATCH(TargetData!$AK$3,Data!$G$1:$W$1,0),FALSE)/P29</f>
        <v>#N/A</v>
      </c>
      <c r="AL29" s="45">
        <f>VLOOKUP(F29,Data!$G$1:$V$125,MATCH(TargetData!$AL$3,Data!$G$1:$W$1,0),FALSE)/Q29</f>
        <v>0.5036819613786303</v>
      </c>
      <c r="AM29" s="45">
        <f>VLOOKUP(F29,Data!$G$1:$V$125,MATCH(TargetData!$AM$3,Data!$G$1:$W$1,0),FALSE)/R29</f>
        <v>0.1209893550501846</v>
      </c>
      <c r="AN29" s="45">
        <f>VLOOKUP(F29,Data!$G$1:$V$125,MATCH(TargetData!$AN$3,Data!$G$1:$W$1,0),FALSE)/S29</f>
        <v>0.3739579760971527</v>
      </c>
      <c r="AO29" s="45">
        <f>VLOOKUP(F29,Data!$G$1:$V$125,MATCH(TargetData!$AO$3,Data!$G$1:$W$1,0),FALSE)/U29</f>
        <v>0</v>
      </c>
      <c r="AP29" s="45">
        <f>VLOOKUP(F29,Data!$G$1:$V$125,MATCH(TargetData!$AP$3,Data!$G$1:$W$1,0),FALSE)/V29</f>
        <v>0</v>
      </c>
      <c r="AQ29" s="45" t="e">
        <f>VLOOKUP(O29,Data!$G$1:$V$125,MATCH(TargetData!$AH$3,Data!$G$1:$W$1,0),FALSE)/W29</f>
        <v>#N/A</v>
      </c>
      <c r="AR29" s="45" t="e">
        <f>VLOOKUP(O29,Data!$G$1:$V$125,MATCH(TargetData!$AI$3,Data!$G$1:$W$1,0),FALSE)/X29</f>
        <v>#N/A</v>
      </c>
      <c r="AS29" s="45" t="e">
        <f>VLOOKUP(O29,Data!$G$1:$V$125,MATCH(TargetData!$AJ$3,Data!$G$1:$W$1,0),FALSE)/Y29</f>
        <v>#N/A</v>
      </c>
      <c r="AT29" s="45" t="e">
        <f>VLOOKUP(O29,Data!$G$1:$V$125,MATCH(TargetData!$AK$3,Data!$G$1:$W$1,0),FALSE)/Z29</f>
        <v>#N/A</v>
      </c>
      <c r="AU29" s="45" t="e">
        <f>VLOOKUP(O29,Data!$G$1:$V$125,MATCH(TargetData!$AL$3,Data!$G$1:$W$1,0),FALSE)/AA29</f>
        <v>#N/A</v>
      </c>
      <c r="AV29" s="45" t="e">
        <f>VLOOKUP(O29,Data!$G$1:$V$125,MATCH(TargetData!$AM$3,Data!$G$1:$W$1,0),FALSE)/AB29</f>
        <v>#N/A</v>
      </c>
      <c r="AW29" s="45" t="e">
        <f>VLOOKUP(O29,Data!$G$1:$V$125,MATCH(TargetData!$AN$3,Data!$G$1:$W$1,0),FALSE)/AC29</f>
        <v>#N/A</v>
      </c>
      <c r="AX29" s="45" t="e">
        <f>VLOOKUP(O29,Data!$G$1:$V$125,MATCH(TargetData!$AO$3,Data!$G$1:$W$1,0),FALSE)/AE29</f>
        <v>#N/A</v>
      </c>
      <c r="AY29" s="45" t="e">
        <f>VLOOKUP(O29,Data!$G$1:$V$125,MATCH(TargetData!$AP$3,Data!$G$1:$W$1,0),FALSE)/AF29</f>
        <v>#N/A</v>
      </c>
    </row>
    <row r="30" spans="2:51" ht="12.75" customHeight="1">
      <c r="B30" s="35" t="s">
        <v>68</v>
      </c>
      <c r="C30" s="35" t="s">
        <v>12</v>
      </c>
      <c r="D30" s="35" t="s">
        <v>13</v>
      </c>
      <c r="E30" s="35" t="s">
        <v>71</v>
      </c>
      <c r="F30" s="35" t="s">
        <v>72</v>
      </c>
      <c r="G30" s="35" t="s">
        <v>14</v>
      </c>
      <c r="H30" s="35" t="s">
        <v>15</v>
      </c>
      <c r="I30" s="33">
        <v>517</v>
      </c>
      <c r="J30" s="33">
        <v>15</v>
      </c>
      <c r="K30" s="34">
        <v>11.216216216216216</v>
      </c>
      <c r="L30" s="37">
        <f t="shared" si="5"/>
        <v>0.14839978544609334</v>
      </c>
      <c r="M30" s="38">
        <f>VLOOKUP(B30,Targets!$C$25:$O$29,MATCH(TargetData!$M$3,Targets!$C$24:$O$24,0),FALSE)*L30</f>
        <v>40.12331107689063</v>
      </c>
      <c r="N30" s="32">
        <f>VLOOKUP(B30,Targets!$C$25:$O$29,MATCH(TargetData!$N$3,Targets!$C$24:$O$24,0),FALSE)*L30</f>
        <v>36.780790444711954</v>
      </c>
      <c r="O30" s="32">
        <f>VLOOKUP(B30,Targets!$C$25:$O$29,MATCH(TargetData!$O$3,Targets!$C$24:$O$24,0),FALSE)*L30</f>
        <v>41.02710213426897</v>
      </c>
      <c r="P30" s="32">
        <f>VLOOKUP(B30,Targets!$C$25:$O$29,MATCH(TargetData!$P$3,Targets!$C$24:$O$24,0),FALSE)*L30</f>
        <v>44.35605591595369</v>
      </c>
      <c r="Q30" s="32">
        <f>VLOOKUP(B30,Targets!$C$25:$O$29,MATCH(TargetData!$Q$3,Targets!$C$24:$O$24,0),FALSE)*L30</f>
        <v>52.591444072413275</v>
      </c>
      <c r="R30" s="32">
        <f>VLOOKUP(B30,Targets!$C$25:$O$29,MATCH(TargetData!$R$3,Targets!$C$24:$O$24,0),FALSE)*L30</f>
        <v>66.34533509452575</v>
      </c>
      <c r="S30" s="32">
        <f>VLOOKUP(B30,Targets!$C$25:$O$29,MATCH(TargetData!$S$3,Targets!$C$24:$O$24,0),FALSE)*L30</f>
        <v>2.146519078814794</v>
      </c>
      <c r="T30" s="32">
        <f t="shared" si="3"/>
        <v>5.2470521974323</v>
      </c>
      <c r="U30" s="32">
        <f>VLOOKUP(B30,Targets!$C$25:$O$29,MATCH(TargetData!$U$3,Targets!$C$24:$O$24,0),FALSE)*L30</f>
        <v>2.27175842967968</v>
      </c>
      <c r="V30" s="39">
        <f>VLOOKUP(B30,Targets!$C$25:$O$29,MATCH(TargetData!$V$3,Targets!$C$24:$O$24,0),FALSE)*L30</f>
        <v>2.97529376775262</v>
      </c>
      <c r="W30" s="38">
        <f>VLOOKUP(B30,Targets!$C$33:$O$37,MATCH(TargetData!$M$3,Targets!$C$24:$O$24,0),FALSE)*L30</f>
        <v>37.92601907248254</v>
      </c>
      <c r="X30" s="32">
        <f>VLOOKUP(B30,Targets!$C$33:$O$37,MATCH(TargetData!$N$3,Targets!$C$24:$O$24,0),FALSE)*L30</f>
        <v>33.94197941888891</v>
      </c>
      <c r="Y30" s="32">
        <f>VLOOKUP(B30,Targets!$C$33:$O$37,MATCH(TargetData!$O$3,Targets!$C$24:$O$24,0),FALSE)*L30</f>
        <v>37.98855191097934</v>
      </c>
      <c r="Z30" s="32">
        <f>VLOOKUP(B30,Targets!$C$33:$O$37,MATCH(TargetData!$P$3,Targets!$C$24:$O$24,0),FALSE)*L30</f>
        <v>40.39947710120878</v>
      </c>
      <c r="AA30" s="32">
        <f>VLOOKUP(B30,Targets!$C$33:$O$37,MATCH(TargetData!$Q$3,Targets!$C$24:$O$24,0),FALSE)*L30</f>
        <v>48.35329378672865</v>
      </c>
      <c r="AB30" s="32">
        <f>VLOOKUP(B30,Targets!$C$33:$O$37,MATCH(TargetData!$R$3,Targets!$C$24:$O$24,0),FALSE)*L30</f>
        <v>61.81040264096434</v>
      </c>
      <c r="AC30" s="32">
        <f>VLOOKUP(B30,Targets!$C$33:$O$37,MATCH(TargetData!$S$3,Targets!$C$24:$O$24,0),FALSE)*L30</f>
        <v>2.145566628207238</v>
      </c>
      <c r="AD30" s="32">
        <f t="shared" si="4"/>
        <v>5.897623291808349</v>
      </c>
      <c r="AE30" s="32">
        <f>VLOOKUP(B30,Targets!$C$33:$O$37,MATCH(TargetData!$U$3,Targets!$C$24:$O$24,0),FALSE)*L30</f>
        <v>2.566869952105503</v>
      </c>
      <c r="AF30" s="39">
        <f>VLOOKUP(B30,Targets!$C$33:$O$37,MATCH(TargetData!$V$3,Targets!$C$24:$O$24,0),FALSE)*L30</f>
        <v>3.3307533397028464</v>
      </c>
      <c r="AH30" s="45">
        <f>VLOOKUP(F30,Data!$G$1:$V$125,MATCH(TargetData!$AH$3,Data!$G$1:$W$1,0),FALSE)/M30</f>
        <v>0.14953900460761704</v>
      </c>
      <c r="AI30" s="45">
        <f>VLOOKUP(F30,Data!$G$1:$V$125,MATCH(TargetData!$AI$3,Data!$G$1:$W$1,0),FALSE)/N30</f>
        <v>0.16312863120815915</v>
      </c>
      <c r="AJ30" s="45">
        <f>VLOOKUP(F30,Data!$G$1:$V$125,MATCH(TargetData!$AJ$3,Data!$G$1:$W$1,0),FALSE)/O30</f>
        <v>0.04874826385384522</v>
      </c>
      <c r="AK30" s="45" t="e">
        <f>VLOOKUP(F30,Data!$G$1:$V$125,MATCH(TargetData!$AK$3,Data!$G$1:$W$1,0),FALSE)/P30</f>
        <v>#N/A</v>
      </c>
      <c r="AL30" s="45">
        <f>VLOOKUP(F30,Data!$G$1:$V$125,MATCH(TargetData!$AL$3,Data!$G$1:$W$1,0),FALSE)/Q30</f>
        <v>0.20915949721506175</v>
      </c>
      <c r="AM30" s="45">
        <f>VLOOKUP(F30,Data!$G$1:$V$125,MATCH(TargetData!$AM$3,Data!$G$1:$W$1,0),FALSE)/R30</f>
        <v>0.06029059909488717</v>
      </c>
      <c r="AN30" s="45">
        <f>VLOOKUP(F30,Data!$G$1:$V$125,MATCH(TargetData!$AN$3,Data!$G$1:$W$1,0),FALSE)/S30</f>
        <v>0</v>
      </c>
      <c r="AO30" s="45">
        <f>VLOOKUP(F30,Data!$G$1:$V$125,MATCH(TargetData!$AO$3,Data!$G$1:$W$1,0),FALSE)/U30</f>
        <v>0.8803752960133185</v>
      </c>
      <c r="AP30" s="45">
        <f>VLOOKUP(F30,Data!$G$1:$V$125,MATCH(TargetData!$AP$3,Data!$G$1:$W$1,0),FALSE)/V30</f>
        <v>0.6722025306128661</v>
      </c>
      <c r="AQ30" s="45" t="e">
        <f>VLOOKUP(O30,Data!$G$1:$V$125,MATCH(TargetData!$AH$3,Data!$G$1:$W$1,0),FALSE)/W30</f>
        <v>#N/A</v>
      </c>
      <c r="AR30" s="45" t="e">
        <f>VLOOKUP(O30,Data!$G$1:$V$125,MATCH(TargetData!$AI$3,Data!$G$1:$W$1,0),FALSE)/X30</f>
        <v>#N/A</v>
      </c>
      <c r="AS30" s="45" t="e">
        <f>VLOOKUP(O30,Data!$G$1:$V$125,MATCH(TargetData!$AJ$3,Data!$G$1:$W$1,0),FALSE)/Y30</f>
        <v>#N/A</v>
      </c>
      <c r="AT30" s="45" t="e">
        <f>VLOOKUP(O30,Data!$G$1:$V$125,MATCH(TargetData!$AK$3,Data!$G$1:$W$1,0),FALSE)/Z30</f>
        <v>#N/A</v>
      </c>
      <c r="AU30" s="45" t="e">
        <f>VLOOKUP(O30,Data!$G$1:$V$125,MATCH(TargetData!$AL$3,Data!$G$1:$W$1,0),FALSE)/AA30</f>
        <v>#N/A</v>
      </c>
      <c r="AV30" s="45" t="e">
        <f>VLOOKUP(O30,Data!$G$1:$V$125,MATCH(TargetData!$AM$3,Data!$G$1:$W$1,0),FALSE)/AB30</f>
        <v>#N/A</v>
      </c>
      <c r="AW30" s="45" t="e">
        <f>VLOOKUP(O30,Data!$G$1:$V$125,MATCH(TargetData!$AN$3,Data!$G$1:$W$1,0),FALSE)/AC30</f>
        <v>#N/A</v>
      </c>
      <c r="AX30" s="45" t="e">
        <f>VLOOKUP(O30,Data!$G$1:$V$125,MATCH(TargetData!$AO$3,Data!$G$1:$W$1,0),FALSE)/AE30</f>
        <v>#N/A</v>
      </c>
      <c r="AY30" s="45" t="e">
        <f>VLOOKUP(O30,Data!$G$1:$V$125,MATCH(TargetData!$AP$3,Data!$G$1:$W$1,0),FALSE)/AF30</f>
        <v>#N/A</v>
      </c>
    </row>
    <row r="31" spans="2:51" ht="12.75" customHeight="1">
      <c r="B31" s="35" t="s">
        <v>68</v>
      </c>
      <c r="C31" s="35" t="s">
        <v>12</v>
      </c>
      <c r="D31" s="35" t="s">
        <v>13</v>
      </c>
      <c r="E31" s="35" t="s">
        <v>73</v>
      </c>
      <c r="F31" s="35" t="s">
        <v>74</v>
      </c>
      <c r="G31" s="35" t="s">
        <v>14</v>
      </c>
      <c r="H31" s="35" t="s">
        <v>15</v>
      </c>
      <c r="I31" s="33">
        <v>435</v>
      </c>
      <c r="J31" s="33">
        <v>13</v>
      </c>
      <c r="K31" s="34">
        <v>12.378378378378379</v>
      </c>
      <c r="L31" s="37">
        <f t="shared" si="5"/>
        <v>0.1637761487573753</v>
      </c>
      <c r="M31" s="38">
        <f>VLOOKUP(B31,Targets!$C$25:$O$29,MATCH(TargetData!$M$3,Targets!$C$24:$O$24,0),FALSE)*L31</f>
        <v>44.280666200520265</v>
      </c>
      <c r="N31" s="32">
        <f>VLOOKUP(B31,Targets!$C$25:$O$29,MATCH(TargetData!$N$3,Targets!$C$24:$O$24,0),FALSE)*L31</f>
        <v>40.59181210524838</v>
      </c>
      <c r="O31" s="32">
        <f>VLOOKUP(B31,Targets!$C$25:$O$29,MATCH(TargetData!$O$3,Targets!$C$24:$O$24,0),FALSE)*L31</f>
        <v>45.27810307830166</v>
      </c>
      <c r="P31" s="32">
        <f>VLOOKUP(B31,Targets!$C$25:$O$29,MATCH(TargetData!$P$3,Targets!$C$24:$O$24,0),FALSE)*L31</f>
        <v>48.951984601221184</v>
      </c>
      <c r="Q31" s="32">
        <f>VLOOKUP(B31,Targets!$C$25:$O$29,MATCH(TargetData!$Q$3,Targets!$C$24:$O$24,0),FALSE)*L31</f>
        <v>58.04067803654285</v>
      </c>
      <c r="R31" s="32">
        <f>VLOOKUP(B31,Targets!$C$25:$O$29,MATCH(TargetData!$R$3,Targets!$C$24:$O$24,0),FALSE)*L31</f>
        <v>73.21967101998264</v>
      </c>
      <c r="S31" s="32">
        <f>VLOOKUP(B31,Targets!$C$25:$O$29,MATCH(TargetData!$S$3,Targets!$C$24:$O$24,0),FALSE)*L31</f>
        <v>2.368929489390785</v>
      </c>
      <c r="T31" s="32">
        <f t="shared" si="3"/>
        <v>5.790722666081912</v>
      </c>
      <c r="U31" s="32">
        <f>VLOOKUP(B31,Targets!$C$25:$O$29,MATCH(TargetData!$U$3,Targets!$C$24:$O$24,0),FALSE)*L31</f>
        <v>2.5071454476946835</v>
      </c>
      <c r="V31" s="39">
        <f>VLOOKUP(B31,Targets!$C$25:$O$29,MATCH(TargetData!$V$3,Targets!$C$24:$O$24,0),FALSE)*L31</f>
        <v>3.283577218387229</v>
      </c>
      <c r="W31" s="38">
        <f>VLOOKUP(B31,Targets!$C$33:$O$37,MATCH(TargetData!$M$3,Targets!$C$24:$O$24,0),FALSE)*L31</f>
        <v>41.855702976378325</v>
      </c>
      <c r="X31" s="32">
        <f>VLOOKUP(B31,Targets!$C$33:$O$37,MATCH(TargetData!$N$3,Targets!$C$24:$O$24,0),FALSE)*L31</f>
        <v>37.45885921409909</v>
      </c>
      <c r="Y31" s="32">
        <f>VLOOKUP(B31,Targets!$C$33:$O$37,MATCH(TargetData!$O$3,Targets!$C$24:$O$24,0),FALSE)*L31</f>
        <v>41.92471512103263</v>
      </c>
      <c r="Z31" s="32">
        <f>VLOOKUP(B31,Targets!$C$33:$O$37,MATCH(TargetData!$P$3,Targets!$C$24:$O$24,0),FALSE)*L31</f>
        <v>44.585447017719574</v>
      </c>
      <c r="AA31" s="32">
        <f>VLOOKUP(B31,Targets!$C$33:$O$37,MATCH(TargetData!$Q$3,Targets!$C$24:$O$24,0),FALSE)*L31</f>
        <v>53.36339410679933</v>
      </c>
      <c r="AB31" s="32">
        <f>VLOOKUP(B31,Targets!$C$33:$O$37,MATCH(TargetData!$R$3,Targets!$C$24:$O$24,0),FALSE)*L31</f>
        <v>68.21485399894378</v>
      </c>
      <c r="AC31" s="32">
        <f>VLOOKUP(B31,Targets!$C$33:$O$37,MATCH(TargetData!$S$3,Targets!$C$24:$O$24,0),FALSE)*L31</f>
        <v>2.367878351129916</v>
      </c>
      <c r="AD31" s="32">
        <f t="shared" si="4"/>
        <v>6.508702331682468</v>
      </c>
      <c r="AE31" s="32">
        <f>VLOOKUP(B31,Targets!$C$33:$O$37,MATCH(TargetData!$U$3,Targets!$C$24:$O$24,0),FALSE)*L31</f>
        <v>2.8328347905164346</v>
      </c>
      <c r="AF31" s="39">
        <f>VLOOKUP(B31,Targets!$C$33:$O$37,MATCH(TargetData!$V$3,Targets!$C$24:$O$24,0),FALSE)*L31</f>
        <v>3.675867541166033</v>
      </c>
      <c r="AH31" s="45">
        <f>VLOOKUP(F31,Data!$G$1:$V$125,MATCH(TargetData!$AH$3,Data!$G$1:$W$1,0),FALSE)/M31</f>
        <v>0.09033287760139894</v>
      </c>
      <c r="AI31" s="45">
        <f>VLOOKUP(F31,Data!$G$1:$V$125,MATCH(TargetData!$AI$3,Data!$G$1:$W$1,0),FALSE)/N31</f>
        <v>0.2956261220584543</v>
      </c>
      <c r="AJ31" s="45">
        <f>VLOOKUP(F31,Data!$G$1:$V$125,MATCH(TargetData!$AJ$3,Data!$G$1:$W$1,0),FALSE)/O31</f>
        <v>0.11042865447241137</v>
      </c>
      <c r="AK31" s="45" t="e">
        <f>VLOOKUP(F31,Data!$G$1:$V$125,MATCH(TargetData!$AK$3,Data!$G$1:$W$1,0),FALSE)/P31</f>
        <v>#N/A</v>
      </c>
      <c r="AL31" s="45">
        <f>VLOOKUP(F31,Data!$G$1:$V$125,MATCH(TargetData!$AL$3,Data!$G$1:$W$1,0),FALSE)/Q31</f>
        <v>0.10337577373273198</v>
      </c>
      <c r="AM31" s="45">
        <f>VLOOKUP(F31,Data!$G$1:$V$125,MATCH(TargetData!$AM$3,Data!$G$1:$W$1,0),FALSE)/R31</f>
        <v>0.13657532000206427</v>
      </c>
      <c r="AN31" s="45">
        <f>VLOOKUP(F31,Data!$G$1:$V$125,MATCH(TargetData!$AN$3,Data!$G$1:$W$1,0),FALSE)/S31</f>
        <v>0</v>
      </c>
      <c r="AO31" s="45">
        <f>VLOOKUP(F31,Data!$G$1:$V$125,MATCH(TargetData!$AO$3,Data!$G$1:$W$1,0),FALSE)/U31</f>
        <v>0.3988599867309248</v>
      </c>
      <c r="AP31" s="45">
        <f>VLOOKUP(F31,Data!$G$1:$V$125,MATCH(TargetData!$AP$3,Data!$G$1:$W$1,0),FALSE)/V31</f>
        <v>0.30454590633661505</v>
      </c>
      <c r="AQ31" s="45" t="e">
        <f>VLOOKUP(O31,Data!$G$1:$V$125,MATCH(TargetData!$AH$3,Data!$G$1:$W$1,0),FALSE)/W31</f>
        <v>#N/A</v>
      </c>
      <c r="AR31" s="45" t="e">
        <f>VLOOKUP(O31,Data!$G$1:$V$125,MATCH(TargetData!$AI$3,Data!$G$1:$W$1,0),FALSE)/X31</f>
        <v>#N/A</v>
      </c>
      <c r="AS31" s="45" t="e">
        <f>VLOOKUP(O31,Data!$G$1:$V$125,MATCH(TargetData!$AJ$3,Data!$G$1:$W$1,0),FALSE)/Y31</f>
        <v>#N/A</v>
      </c>
      <c r="AT31" s="45" t="e">
        <f>VLOOKUP(O31,Data!$G$1:$V$125,MATCH(TargetData!$AK$3,Data!$G$1:$W$1,0),FALSE)/Z31</f>
        <v>#N/A</v>
      </c>
      <c r="AU31" s="45" t="e">
        <f>VLOOKUP(O31,Data!$G$1:$V$125,MATCH(TargetData!$AL$3,Data!$G$1:$W$1,0),FALSE)/AA31</f>
        <v>#N/A</v>
      </c>
      <c r="AV31" s="45" t="e">
        <f>VLOOKUP(O31,Data!$G$1:$V$125,MATCH(TargetData!$AM$3,Data!$G$1:$W$1,0),FALSE)/AB31</f>
        <v>#N/A</v>
      </c>
      <c r="AW31" s="45" t="e">
        <f>VLOOKUP(O31,Data!$G$1:$V$125,MATCH(TargetData!$AN$3,Data!$G$1:$W$1,0),FALSE)/AC31</f>
        <v>#N/A</v>
      </c>
      <c r="AX31" s="45" t="e">
        <f>VLOOKUP(O31,Data!$G$1:$V$125,MATCH(TargetData!$AO$3,Data!$G$1:$W$1,0),FALSE)/AE31</f>
        <v>#N/A</v>
      </c>
      <c r="AY31" s="45" t="e">
        <f>VLOOKUP(O31,Data!$G$1:$V$125,MATCH(TargetData!$AP$3,Data!$G$1:$W$1,0),FALSE)/AF31</f>
        <v>#N/A</v>
      </c>
    </row>
    <row r="32" spans="2:51" ht="12.75" customHeight="1">
      <c r="B32" s="35" t="s">
        <v>68</v>
      </c>
      <c r="C32" s="35" t="s">
        <v>12</v>
      </c>
      <c r="D32" s="35" t="s">
        <v>13</v>
      </c>
      <c r="E32" s="35" t="s">
        <v>75</v>
      </c>
      <c r="F32" s="35" t="s">
        <v>76</v>
      </c>
      <c r="G32" s="35" t="s">
        <v>14</v>
      </c>
      <c r="H32" s="35" t="s">
        <v>15</v>
      </c>
      <c r="I32" s="33">
        <v>441.75</v>
      </c>
      <c r="J32" s="33">
        <v>14</v>
      </c>
      <c r="K32" s="34">
        <v>11.945945945945946</v>
      </c>
      <c r="L32" s="37">
        <f t="shared" si="5"/>
        <v>0.1580547112462006</v>
      </c>
      <c r="M32" s="38">
        <f>VLOOKUP(B32,Targets!$C$25:$O$29,MATCH(TargetData!$M$3,Targets!$C$24:$O$24,0),FALSE)*L32</f>
        <v>42.733743363820864</v>
      </c>
      <c r="N32" s="32">
        <f>VLOOKUP(B32,Targets!$C$25:$O$29,MATCH(TargetData!$N$3,Targets!$C$24:$O$24,0),FALSE)*L32</f>
        <v>39.17375753388598</v>
      </c>
      <c r="O32" s="32">
        <f>VLOOKUP(B32,Targets!$C$25:$O$29,MATCH(TargetData!$O$3,Targets!$C$24:$O$24,0),FALSE)*L32</f>
        <v>43.69633528517321</v>
      </c>
      <c r="P32" s="32">
        <f>VLOOKUP(B32,Targets!$C$25:$O$29,MATCH(TargetData!$P$3,Targets!$C$24:$O$24,0),FALSE)*L32</f>
        <v>47.24187160205187</v>
      </c>
      <c r="Q32" s="32">
        <f>VLOOKUP(B32,Targets!$C$25:$O$29,MATCH(TargetData!$Q$3,Targets!$C$24:$O$24,0),FALSE)*L32</f>
        <v>56.013056096401606</v>
      </c>
      <c r="R32" s="32">
        <f>VLOOKUP(B32,Targets!$C$25:$O$29,MATCH(TargetData!$R$3,Targets!$C$24:$O$24,0),FALSE)*L32</f>
        <v>70.66177858260332</v>
      </c>
      <c r="S32" s="32">
        <f>VLOOKUP(B32,Targets!$C$25:$O$29,MATCH(TargetData!$S$3,Targets!$C$24:$O$24,0),FALSE)*L32</f>
        <v>2.286172127315997</v>
      </c>
      <c r="T32" s="32">
        <f t="shared" si="3"/>
        <v>5.588426677747172</v>
      </c>
      <c r="U32" s="32">
        <f>VLOOKUP(B32,Targets!$C$25:$O$29,MATCH(TargetData!$U$3,Targets!$C$24:$O$24,0),FALSE)*L32</f>
        <v>2.4195595805263097</v>
      </c>
      <c r="V32" s="39">
        <f>VLOOKUP(B32,Targets!$C$25:$O$29,MATCH(TargetData!$V$3,Targets!$C$24:$O$24,0),FALSE)*L32</f>
        <v>3.1688670972208626</v>
      </c>
      <c r="W32" s="38">
        <f>VLOOKUP(B32,Targets!$C$33:$O$37,MATCH(TargetData!$M$3,Targets!$C$24:$O$24,0),FALSE)*L32</f>
        <v>40.39349501213803</v>
      </c>
      <c r="X32" s="32">
        <f>VLOOKUP(B32,Targets!$C$33:$O$37,MATCH(TargetData!$N$3,Targets!$C$24:$O$24,0),FALSE)*L32</f>
        <v>36.15025277867204</v>
      </c>
      <c r="Y32" s="32">
        <f>VLOOKUP(B32,Targets!$C$33:$O$37,MATCH(TargetData!$O$3,Targets!$C$24:$O$24,0),FALSE)*L32</f>
        <v>40.46009625217558</v>
      </c>
      <c r="Z32" s="32">
        <f>VLOOKUP(B32,Targets!$C$33:$O$37,MATCH(TargetData!$P$3,Targets!$C$24:$O$24,0),FALSE)*L32</f>
        <v>43.027876816227185</v>
      </c>
      <c r="AA32" s="32">
        <f>VLOOKUP(B32,Targets!$C$33:$O$37,MATCH(TargetData!$Q$3,Targets!$C$24:$O$24,0),FALSE)*L32</f>
        <v>51.49917073188931</v>
      </c>
      <c r="AB32" s="32">
        <f>VLOOKUP(B32,Targets!$C$33:$O$37,MATCH(TargetData!$R$3,Targets!$C$24:$O$24,0),FALSE)*L32</f>
        <v>65.83180233085841</v>
      </c>
      <c r="AC32" s="32">
        <f>VLOOKUP(B32,Targets!$C$33:$O$37,MATCH(TargetData!$S$3,Targets!$C$24:$O$24,0),FALSE)*L32</f>
        <v>2.2851577100424074</v>
      </c>
      <c r="AD32" s="32">
        <f t="shared" si="4"/>
        <v>6.281324084287446</v>
      </c>
      <c r="AE32" s="32">
        <f>VLOOKUP(B32,Targets!$C$33:$O$37,MATCH(TargetData!$U$3,Targets!$C$24:$O$24,0),FALSE)*L32</f>
        <v>2.733871129712367</v>
      </c>
      <c r="AF32" s="39">
        <f>VLOOKUP(B32,Targets!$C$33:$O$37,MATCH(TargetData!$V$3,Targets!$C$24:$O$24,0),FALSE)*L32</f>
        <v>3.5474529545750797</v>
      </c>
      <c r="AH32" s="45">
        <f>VLOOKUP(F32,Data!$G$1:$V$125,MATCH(TargetData!$AH$3,Data!$G$1:$W$1,0),FALSE)/M32</f>
        <v>0.18720569204271817</v>
      </c>
      <c r="AI32" s="45">
        <f>VLOOKUP(F32,Data!$G$1:$V$125,MATCH(TargetData!$AI$3,Data!$G$1:$W$1,0),FALSE)/N32</f>
        <v>0.17869105341617736</v>
      </c>
      <c r="AJ32" s="45">
        <f>VLOOKUP(F32,Data!$G$1:$V$125,MATCH(TargetData!$AJ$3,Data!$G$1:$W$1,0),FALSE)/O32</f>
        <v>0.18308171492620604</v>
      </c>
      <c r="AK32" s="45" t="e">
        <f>VLOOKUP(F32,Data!$G$1:$V$125,MATCH(TargetData!$AK$3,Data!$G$1:$W$1,0),FALSE)/P32</f>
        <v>#N/A</v>
      </c>
      <c r="AL32" s="45">
        <f>VLOOKUP(F32,Data!$G$1:$V$125,MATCH(TargetData!$AL$3,Data!$G$1:$W$1,0),FALSE)/Q32</f>
        <v>0.05355894159456024</v>
      </c>
      <c r="AM32" s="45">
        <f>VLOOKUP(F32,Data!$G$1:$V$125,MATCH(TargetData!$AM$3,Data!$G$1:$W$1,0),FALSE)/R32</f>
        <v>0.1556711452874208</v>
      </c>
      <c r="AN32" s="45">
        <f>VLOOKUP(F32,Data!$G$1:$V$125,MATCH(TargetData!$AN$3,Data!$G$1:$W$1,0),FALSE)/S32</f>
        <v>0</v>
      </c>
      <c r="AO32" s="45">
        <f>VLOOKUP(F32,Data!$G$1:$V$125,MATCH(TargetData!$AO$3,Data!$G$1:$W$1,0),FALSE)/U32</f>
        <v>0</v>
      </c>
      <c r="AP32" s="45">
        <f>VLOOKUP(F32,Data!$G$1:$V$125,MATCH(TargetData!$AP$3,Data!$G$1:$W$1,0),FALSE)/V32</f>
        <v>0.3155701925388455</v>
      </c>
      <c r="AQ32" s="45" t="e">
        <f>VLOOKUP(O32,Data!$G$1:$V$125,MATCH(TargetData!$AH$3,Data!$G$1:$W$1,0),FALSE)/W32</f>
        <v>#N/A</v>
      </c>
      <c r="AR32" s="45" t="e">
        <f>VLOOKUP(O32,Data!$G$1:$V$125,MATCH(TargetData!$AI$3,Data!$G$1:$W$1,0),FALSE)/X32</f>
        <v>#N/A</v>
      </c>
      <c r="AS32" s="45" t="e">
        <f>VLOOKUP(O32,Data!$G$1:$V$125,MATCH(TargetData!$AJ$3,Data!$G$1:$W$1,0),FALSE)/Y32</f>
        <v>#N/A</v>
      </c>
      <c r="AT32" s="45" t="e">
        <f>VLOOKUP(O32,Data!$G$1:$V$125,MATCH(TargetData!$AK$3,Data!$G$1:$W$1,0),FALSE)/Z32</f>
        <v>#N/A</v>
      </c>
      <c r="AU32" s="45" t="e">
        <f>VLOOKUP(O32,Data!$G$1:$V$125,MATCH(TargetData!$AL$3,Data!$G$1:$W$1,0),FALSE)/AA32</f>
        <v>#N/A</v>
      </c>
      <c r="AV32" s="45" t="e">
        <f>VLOOKUP(O32,Data!$G$1:$V$125,MATCH(TargetData!$AM$3,Data!$G$1:$W$1,0),FALSE)/AB32</f>
        <v>#N/A</v>
      </c>
      <c r="AW32" s="45" t="e">
        <f>VLOOKUP(O32,Data!$G$1:$V$125,MATCH(TargetData!$AN$3,Data!$G$1:$W$1,0),FALSE)/AC32</f>
        <v>#N/A</v>
      </c>
      <c r="AX32" s="45" t="e">
        <f>VLOOKUP(O32,Data!$G$1:$V$125,MATCH(TargetData!$AO$3,Data!$G$1:$W$1,0),FALSE)/AE32</f>
        <v>#N/A</v>
      </c>
      <c r="AY32" s="45" t="e">
        <f>VLOOKUP(O32,Data!$G$1:$V$125,MATCH(TargetData!$AP$3,Data!$G$1:$W$1,0),FALSE)/AF32</f>
        <v>#N/A</v>
      </c>
    </row>
    <row r="33" spans="2:51" ht="12.75" customHeight="1">
      <c r="B33" s="35" t="s">
        <v>68</v>
      </c>
      <c r="C33" s="35" t="s">
        <v>12</v>
      </c>
      <c r="D33" s="35" t="s">
        <v>13</v>
      </c>
      <c r="E33" s="35" t="s">
        <v>77</v>
      </c>
      <c r="F33" s="35" t="s">
        <v>78</v>
      </c>
      <c r="G33" s="35" t="s">
        <v>14</v>
      </c>
      <c r="H33" s="35" t="s">
        <v>15</v>
      </c>
      <c r="I33" s="33">
        <v>434</v>
      </c>
      <c r="J33" s="33">
        <v>13</v>
      </c>
      <c r="K33" s="34">
        <v>12.675675675675675</v>
      </c>
      <c r="L33" s="37">
        <f t="shared" si="5"/>
        <v>0.16770963704630787</v>
      </c>
      <c r="M33" s="38">
        <f>VLOOKUP(B33,Targets!$C$25:$O$29,MATCH(TargetData!$M$3,Targets!$C$24:$O$24,0),FALSE)*L33</f>
        <v>45.34417565075109</v>
      </c>
      <c r="N33" s="32">
        <f>VLOOKUP(B33,Targets!$C$25:$O$29,MATCH(TargetData!$N$3,Targets!$C$24:$O$24,0),FALSE)*L33</f>
        <v>41.56672462306001</v>
      </c>
      <c r="O33" s="32">
        <f>VLOOKUP(B33,Targets!$C$25:$O$29,MATCH(TargetData!$O$3,Targets!$C$24:$O$24,0),FALSE)*L33</f>
        <v>46.36556843607745</v>
      </c>
      <c r="P33" s="32">
        <f>VLOOKUP(B33,Targets!$C$25:$O$29,MATCH(TargetData!$P$3,Targets!$C$24:$O$24,0),FALSE)*L33</f>
        <v>50.127687288150064</v>
      </c>
      <c r="Q33" s="32">
        <f>VLOOKUP(B33,Targets!$C$25:$O$29,MATCH(TargetData!$Q$3,Targets!$C$24:$O$24,0),FALSE)*L33</f>
        <v>59.43466812038994</v>
      </c>
      <c r="R33" s="32">
        <f>VLOOKUP(B33,Targets!$C$25:$O$29,MATCH(TargetData!$R$3,Targets!$C$24:$O$24,0),FALSE)*L33</f>
        <v>74.9782220706809</v>
      </c>
      <c r="S33" s="32">
        <f>VLOOKUP(B33,Targets!$C$25:$O$29,MATCH(TargetData!$S$3,Targets!$C$24:$O$24,0),FALSE)*L33</f>
        <v>2.4258251758172005</v>
      </c>
      <c r="T33" s="32">
        <f t="shared" si="3"/>
        <v>5.929801158062045</v>
      </c>
      <c r="U33" s="32">
        <f>VLOOKUP(B33,Targets!$C$25:$O$29,MATCH(TargetData!$U$3,Targets!$C$24:$O$24,0),FALSE)*L33</f>
        <v>2.5673607313729394</v>
      </c>
      <c r="V33" s="39">
        <f>VLOOKUP(B33,Targets!$C$25:$O$29,MATCH(TargetData!$V$3,Targets!$C$24:$O$24,0),FALSE)*L33</f>
        <v>3.362440426689105</v>
      </c>
      <c r="W33" s="38">
        <f>VLOOKUP(B33,Targets!$C$33:$O$37,MATCH(TargetData!$M$3,Targets!$C$24:$O$24,0),FALSE)*L33</f>
        <v>42.86097095179352</v>
      </c>
      <c r="X33" s="32">
        <f>VLOOKUP(B33,Targets!$C$33:$O$37,MATCH(TargetData!$N$3,Targets!$C$24:$O$24,0),FALSE)*L33</f>
        <v>38.358526138455176</v>
      </c>
      <c r="Y33" s="32">
        <f>VLOOKUP(B33,Targets!$C$33:$O$37,MATCH(TargetData!$O$3,Targets!$C$24:$O$24,0),FALSE)*L33</f>
        <v>42.931640593371824</v>
      </c>
      <c r="Z33" s="32">
        <f>VLOOKUP(B33,Targets!$C$33:$O$37,MATCH(TargetData!$P$3,Targets!$C$24:$O$24,0),FALSE)*L33</f>
        <v>45.65627653124558</v>
      </c>
      <c r="AA33" s="32">
        <f>VLOOKUP(B33,Targets!$C$33:$O$37,MATCH(TargetData!$Q$3,Targets!$C$24:$O$24,0),FALSE)*L33</f>
        <v>54.64504767704996</v>
      </c>
      <c r="AB33" s="32">
        <f>VLOOKUP(B33,Targets!$C$33:$O$37,MATCH(TargetData!$R$3,Targets!$C$24:$O$24,0),FALSE)*L33</f>
        <v>69.85320202075246</v>
      </c>
      <c r="AC33" s="32">
        <f>VLOOKUP(B33,Targets!$C$33:$O$37,MATCH(TargetData!$S$3,Targets!$C$24:$O$24,0),FALSE)*L33</f>
        <v>2.424748791877577</v>
      </c>
      <c r="AD33" s="32">
        <f t="shared" si="4"/>
        <v>6.665024876766543</v>
      </c>
      <c r="AE33" s="32">
        <f>VLOOKUP(B33,Targets!$C$33:$O$37,MATCH(TargetData!$U$3,Targets!$C$24:$O$24,0),FALSE)*L33</f>
        <v>2.9008723073192306</v>
      </c>
      <c r="AF33" s="39">
        <f>VLOOKUP(B33,Targets!$C$33:$O$37,MATCH(TargetData!$V$3,Targets!$C$24:$O$24,0),FALSE)*L33</f>
        <v>3.7641525694473126</v>
      </c>
      <c r="AH33" s="45">
        <f>VLOOKUP(F33,Data!$G$1:$V$125,MATCH(TargetData!$AH$3,Data!$G$1:$W$1,0),FALSE)/M33</f>
        <v>0.24258903910226437</v>
      </c>
      <c r="AI33" s="45">
        <f>VLOOKUP(F33,Data!$G$1:$V$125,MATCH(TargetData!$AI$3,Data!$G$1:$W$1,0),FALSE)/N33</f>
        <v>0.28869246034706203</v>
      </c>
      <c r="AJ33" s="45">
        <f>VLOOKUP(F33,Data!$G$1:$V$125,MATCH(TargetData!$AJ$3,Data!$G$1:$W$1,0),FALSE)/O33</f>
        <v>0.15097410074138634</v>
      </c>
      <c r="AK33" s="45" t="e">
        <f>VLOOKUP(F33,Data!$G$1:$V$125,MATCH(TargetData!$AK$3,Data!$G$1:$W$1,0),FALSE)/P33</f>
        <v>#N/A</v>
      </c>
      <c r="AL33" s="45">
        <f>VLOOKUP(F33,Data!$G$1:$V$125,MATCH(TargetData!$AL$3,Data!$G$1:$W$1,0),FALSE)/Q33</f>
        <v>0.18507716704531052</v>
      </c>
      <c r="AM33" s="45">
        <f>VLOOKUP(F33,Data!$G$1:$V$125,MATCH(TargetData!$AM$3,Data!$G$1:$W$1,0),FALSE)/R33</f>
        <v>0.17338367916679973</v>
      </c>
      <c r="AN33" s="45">
        <f>VLOOKUP(F33,Data!$G$1:$V$125,MATCH(TargetData!$AN$3,Data!$G$1:$W$1,0),FALSE)/S33</f>
        <v>0</v>
      </c>
      <c r="AO33" s="45">
        <f>VLOOKUP(F33,Data!$G$1:$V$125,MATCH(TargetData!$AO$3,Data!$G$1:$W$1,0),FALSE)/U33</f>
        <v>0</v>
      </c>
      <c r="AP33" s="45">
        <f>VLOOKUP(F33,Data!$G$1:$V$125,MATCH(TargetData!$AP$3,Data!$G$1:$W$1,0),FALSE)/V33</f>
        <v>0</v>
      </c>
      <c r="AQ33" s="45" t="e">
        <f>VLOOKUP(O33,Data!$G$1:$V$125,MATCH(TargetData!$AH$3,Data!$G$1:$W$1,0),FALSE)/W33</f>
        <v>#N/A</v>
      </c>
      <c r="AR33" s="45" t="e">
        <f>VLOOKUP(O33,Data!$G$1:$V$125,MATCH(TargetData!$AI$3,Data!$G$1:$W$1,0),FALSE)/X33</f>
        <v>#N/A</v>
      </c>
      <c r="AS33" s="45" t="e">
        <f>VLOOKUP(O33,Data!$G$1:$V$125,MATCH(TargetData!$AJ$3,Data!$G$1:$W$1,0),FALSE)/Y33</f>
        <v>#N/A</v>
      </c>
      <c r="AT33" s="45" t="e">
        <f>VLOOKUP(O33,Data!$G$1:$V$125,MATCH(TargetData!$AK$3,Data!$G$1:$W$1,0),FALSE)/Z33</f>
        <v>#N/A</v>
      </c>
      <c r="AU33" s="45" t="e">
        <f>VLOOKUP(O33,Data!$G$1:$V$125,MATCH(TargetData!$AL$3,Data!$G$1:$W$1,0),FALSE)/AA33</f>
        <v>#N/A</v>
      </c>
      <c r="AV33" s="45" t="e">
        <f>VLOOKUP(O33,Data!$G$1:$V$125,MATCH(TargetData!$AM$3,Data!$G$1:$W$1,0),FALSE)/AB33</f>
        <v>#N/A</v>
      </c>
      <c r="AW33" s="45" t="e">
        <f>VLOOKUP(O33,Data!$G$1:$V$125,MATCH(TargetData!$AN$3,Data!$G$1:$W$1,0),FALSE)/AC33</f>
        <v>#N/A</v>
      </c>
      <c r="AX33" s="45" t="e">
        <f>VLOOKUP(O33,Data!$G$1:$V$125,MATCH(TargetData!$AO$3,Data!$G$1:$W$1,0),FALSE)/AE33</f>
        <v>#N/A</v>
      </c>
      <c r="AY33" s="45" t="e">
        <f>VLOOKUP(O33,Data!$G$1:$V$125,MATCH(TargetData!$AP$3,Data!$G$1:$W$1,0),FALSE)/AF33</f>
        <v>#N/A</v>
      </c>
    </row>
    <row r="34" spans="2:51" ht="12.75" customHeight="1">
      <c r="B34" s="35" t="s">
        <v>68</v>
      </c>
      <c r="C34" s="35" t="s">
        <v>12</v>
      </c>
      <c r="D34" s="35" t="s">
        <v>13</v>
      </c>
      <c r="E34" s="35" t="s">
        <v>79</v>
      </c>
      <c r="F34" s="35" t="s">
        <v>80</v>
      </c>
      <c r="G34" s="35" t="s">
        <v>14</v>
      </c>
      <c r="H34" s="35" t="s">
        <v>15</v>
      </c>
      <c r="I34" s="33">
        <v>395</v>
      </c>
      <c r="J34" s="33">
        <v>13</v>
      </c>
      <c r="K34" s="34">
        <v>13.391891891891891</v>
      </c>
      <c r="L34" s="37">
        <f t="shared" si="5"/>
        <v>0.17718576792419094</v>
      </c>
      <c r="M34" s="38">
        <f>VLOOKUP(B34,Targets!$C$25:$O$29,MATCH(TargetData!$M$3,Targets!$C$24:$O$24,0),FALSE)*L34</f>
        <v>47.90626659903447</v>
      </c>
      <c r="N34" s="32">
        <f>VLOOKUP(B34,Targets!$C$25:$O$29,MATCH(TargetData!$N$3,Targets!$C$24:$O$24,0),FALSE)*L34</f>
        <v>43.91537750687897</v>
      </c>
      <c r="O34" s="32">
        <f>VLOOKUP(B34,Targets!$C$25:$O$29,MATCH(TargetData!$O$3,Targets!$C$24:$O$24,0),FALSE)*L34</f>
        <v>48.98537134344644</v>
      </c>
      <c r="P34" s="32">
        <f>VLOOKUP(B34,Targets!$C$25:$O$29,MATCH(TargetData!$P$3,Targets!$C$24:$O$24,0),FALSE)*L34</f>
        <v>52.960061943024215</v>
      </c>
      <c r="Q34" s="32">
        <f>VLOOKUP(B34,Targets!$C$25:$O$29,MATCH(TargetData!$Q$3,Targets!$C$24:$O$24,0),FALSE)*L34</f>
        <v>62.792916958748854</v>
      </c>
      <c r="R34" s="32">
        <f>VLOOKUP(B34,Targets!$C$25:$O$29,MATCH(TargetData!$R$3,Targets!$C$24:$O$24,0),FALSE)*L34</f>
        <v>79.21473142009037</v>
      </c>
      <c r="S34" s="32">
        <f>VLOOKUP(B34,Targets!$C$25:$O$29,MATCH(TargetData!$S$3,Targets!$C$24:$O$24,0),FALSE)*L34</f>
        <v>2.562892056753567</v>
      </c>
      <c r="T34" s="32">
        <f t="shared" si="3"/>
        <v>6.264853888741456</v>
      </c>
      <c r="U34" s="32">
        <f>VLOOKUP(B34,Targets!$C$25:$O$29,MATCH(TargetData!$U$3,Targets!$C$24:$O$24,0),FALSE)*L34</f>
        <v>2.7124248238705575</v>
      </c>
      <c r="V34" s="39">
        <f>VLOOKUP(B34,Targets!$C$25:$O$29,MATCH(TargetData!$V$3,Targets!$C$24:$O$24,0),FALSE)*L34</f>
        <v>3.552429064870899</v>
      </c>
      <c r="W34" s="38">
        <f>VLOOKUP(B34,Targets!$C$33:$O$37,MATCH(TargetData!$M$3,Targets!$C$24:$O$24,0),FALSE)*L34</f>
        <v>45.2827528925665</v>
      </c>
      <c r="X34" s="32">
        <f>VLOOKUP(B34,Targets!$C$33:$O$37,MATCH(TargetData!$N$3,Targets!$C$24:$O$24,0),FALSE)*L34</f>
        <v>40.52590554713122</v>
      </c>
      <c r="Y34" s="32">
        <f>VLOOKUP(B34,Targets!$C$33:$O$37,MATCH(TargetData!$O$3,Targets!$C$24:$O$24,0),FALSE)*L34</f>
        <v>45.35741559491629</v>
      </c>
      <c r="Z34" s="32">
        <f>VLOOKUP(B34,Targets!$C$33:$O$37,MATCH(TargetData!$P$3,Targets!$C$24:$O$24,0),FALSE)*L34</f>
        <v>48.23600217746735</v>
      </c>
      <c r="AA34" s="32">
        <f>VLOOKUP(B34,Targets!$C$33:$O$37,MATCH(TargetData!$Q$3,Targets!$C$24:$O$24,0),FALSE)*L34</f>
        <v>57.73266764174468</v>
      </c>
      <c r="AB34" s="32">
        <f>VLOOKUP(B34,Targets!$C$33:$O$37,MATCH(TargetData!$R$3,Targets!$C$24:$O$24,0),FALSE)*L34</f>
        <v>73.80013134601886</v>
      </c>
      <c r="AC34" s="32">
        <f>VLOOKUP(B34,Targets!$C$33:$O$37,MATCH(TargetData!$S$3,Targets!$C$24:$O$24,0),FALSE)*L34</f>
        <v>2.561754853678762</v>
      </c>
      <c r="AD34" s="32">
        <f t="shared" si="4"/>
        <v>7.041620099014546</v>
      </c>
      <c r="AE34" s="32">
        <f>VLOOKUP(B34,Targets!$C$33:$O$37,MATCH(TargetData!$U$3,Targets!$C$24:$O$24,0),FALSE)*L34</f>
        <v>3.0647808705259676</v>
      </c>
      <c r="AF34" s="39">
        <f>VLOOKUP(B34,Targets!$C$33:$O$37,MATCH(TargetData!$V$3,Targets!$C$24:$O$24,0),FALSE)*L34</f>
        <v>3.9768392284885787</v>
      </c>
      <c r="AH34" s="45">
        <f>VLOOKUP(F34,Data!$G$1:$V$125,MATCH(TargetData!$AH$3,Data!$G$1:$W$1,0),FALSE)/M34</f>
        <v>0.18786686249897402</v>
      </c>
      <c r="AI34" s="45">
        <f>VLOOKUP(F34,Data!$G$1:$V$125,MATCH(TargetData!$AI$3,Data!$G$1:$W$1,0),FALSE)/N34</f>
        <v>0.5009634722268729</v>
      </c>
      <c r="AJ34" s="45">
        <f>VLOOKUP(F34,Data!$G$1:$V$125,MATCH(TargetData!$AJ$3,Data!$G$1:$W$1,0),FALSE)/O34</f>
        <v>0.24497109383667934</v>
      </c>
      <c r="AK34" s="45" t="e">
        <f>VLOOKUP(F34,Data!$G$1:$V$125,MATCH(TargetData!$AK$3,Data!$G$1:$W$1,0),FALSE)/P34</f>
        <v>#N/A</v>
      </c>
      <c r="AL34" s="45">
        <f>VLOOKUP(F34,Data!$G$1:$V$125,MATCH(TargetData!$AL$3,Data!$G$1:$W$1,0),FALSE)/Q34</f>
        <v>0.11147754140166122</v>
      </c>
      <c r="AM34" s="45">
        <f>VLOOKUP(F34,Data!$G$1:$V$125,MATCH(TargetData!$AM$3,Data!$G$1:$W$1,0),FALSE)/R34</f>
        <v>0.21460654723230527</v>
      </c>
      <c r="AN34" s="45">
        <f>VLOOKUP(F34,Data!$G$1:$V$125,MATCH(TargetData!$AN$3,Data!$G$1:$W$1,0),FALSE)/S34</f>
        <v>0</v>
      </c>
      <c r="AO34" s="45">
        <f>VLOOKUP(F34,Data!$G$1:$V$125,MATCH(TargetData!$AO$3,Data!$G$1:$W$1,0),FALSE)/U34</f>
        <v>0.3686738121549215</v>
      </c>
      <c r="AP34" s="45">
        <f>VLOOKUP(F34,Data!$G$1:$V$125,MATCH(TargetData!$AP$3,Data!$G$1:$W$1,0),FALSE)/V34</f>
        <v>0.2814975279559429</v>
      </c>
      <c r="AQ34" s="45" t="e">
        <f>VLOOKUP(O34,Data!$G$1:$V$125,MATCH(TargetData!$AH$3,Data!$G$1:$W$1,0),FALSE)/W34</f>
        <v>#N/A</v>
      </c>
      <c r="AR34" s="45" t="e">
        <f>VLOOKUP(O34,Data!$G$1:$V$125,MATCH(TargetData!$AI$3,Data!$G$1:$W$1,0),FALSE)/X34</f>
        <v>#N/A</v>
      </c>
      <c r="AS34" s="45" t="e">
        <f>VLOOKUP(O34,Data!$G$1:$V$125,MATCH(TargetData!$AJ$3,Data!$G$1:$W$1,0),FALSE)/Y34</f>
        <v>#N/A</v>
      </c>
      <c r="AT34" s="45" t="e">
        <f>VLOOKUP(O34,Data!$G$1:$V$125,MATCH(TargetData!$AK$3,Data!$G$1:$W$1,0),FALSE)/Z34</f>
        <v>#N/A</v>
      </c>
      <c r="AU34" s="45" t="e">
        <f>VLOOKUP(O34,Data!$G$1:$V$125,MATCH(TargetData!$AL$3,Data!$G$1:$W$1,0),FALSE)/AA34</f>
        <v>#N/A</v>
      </c>
      <c r="AV34" s="45" t="e">
        <f>VLOOKUP(O34,Data!$G$1:$V$125,MATCH(TargetData!$AM$3,Data!$G$1:$W$1,0),FALSE)/AB34</f>
        <v>#N/A</v>
      </c>
      <c r="AW34" s="45" t="e">
        <f>VLOOKUP(O34,Data!$G$1:$V$125,MATCH(TargetData!$AN$3,Data!$G$1:$W$1,0),FALSE)/AC34</f>
        <v>#N/A</v>
      </c>
      <c r="AX34" s="45" t="e">
        <f>VLOOKUP(O34,Data!$G$1:$V$125,MATCH(TargetData!$AO$3,Data!$G$1:$W$1,0),FALSE)/AE34</f>
        <v>#N/A</v>
      </c>
      <c r="AY34" s="45" t="e">
        <f>VLOOKUP(O34,Data!$G$1:$V$125,MATCH(TargetData!$AP$3,Data!$G$1:$W$1,0),FALSE)/AF34</f>
        <v>#N/A</v>
      </c>
    </row>
    <row r="35" ht="12.75" customHeight="1"/>
    <row r="36" ht="12.75" customHeight="1"/>
    <row r="37" ht="12.75" customHeight="1"/>
  </sheetData>
  <sheetProtection/>
  <mergeCells count="4">
    <mergeCell ref="M2:V2"/>
    <mergeCell ref="W2:AF2"/>
    <mergeCell ref="AH2:AP2"/>
    <mergeCell ref="AQ2:AY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X12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8515625" style="2" bestFit="1" customWidth="1"/>
    <col min="2" max="2" width="9.8515625" style="2" bestFit="1" customWidth="1"/>
    <col min="3" max="3" width="25.140625" style="2" bestFit="1" customWidth="1"/>
    <col min="4" max="4" width="12.421875" style="2" customWidth="1"/>
    <col min="5" max="5" width="14.421875" style="2" customWidth="1"/>
    <col min="6" max="6" width="4.7109375" style="3" customWidth="1"/>
    <col min="7" max="7" width="8.140625" style="2" customWidth="1"/>
    <col min="8" max="10" width="8.7109375" style="2" customWidth="1"/>
    <col min="11" max="11" width="9.7109375" style="2" bestFit="1" customWidth="1"/>
    <col min="12" max="12" width="9.140625" style="2" bestFit="1" customWidth="1"/>
    <col min="13" max="13" width="11.7109375" style="2" bestFit="1" customWidth="1"/>
    <col min="14" max="14" width="9.140625" style="2" bestFit="1" customWidth="1"/>
    <col min="15" max="15" width="9.00390625" style="2" bestFit="1" customWidth="1"/>
    <col min="16" max="16" width="9.140625" style="2" bestFit="1" customWidth="1"/>
    <col min="17" max="17" width="9.28125" style="2" bestFit="1" customWidth="1"/>
    <col min="18" max="18" width="7.8515625" style="2" bestFit="1" customWidth="1"/>
    <col min="19" max="19" width="9.57421875" style="2" bestFit="1" customWidth="1"/>
    <col min="20" max="20" width="8.7109375" style="2" bestFit="1" customWidth="1"/>
    <col min="21" max="21" width="8.421875" style="2" bestFit="1" customWidth="1"/>
    <col min="22" max="22" width="10.00390625" style="2" bestFit="1" customWidth="1"/>
    <col min="23" max="23" width="14.00390625" style="2" customWidth="1"/>
    <col min="25" max="25" width="8.28125" style="0" bestFit="1" customWidth="1"/>
    <col min="26" max="26" width="7.8515625" style="0" bestFit="1" customWidth="1"/>
    <col min="27" max="27" width="25.140625" style="0" bestFit="1" customWidth="1"/>
    <col min="28" max="28" width="7.8515625" style="0" hidden="1" customWidth="1"/>
    <col min="29" max="29" width="9.8515625" style="0" hidden="1" customWidth="1"/>
    <col min="30" max="30" width="11.57421875" style="0" bestFit="1" customWidth="1"/>
    <col min="31" max="31" width="16.28125" style="0" bestFit="1" customWidth="1"/>
    <col min="32" max="32" width="5.00390625" style="0" bestFit="1" customWidth="1"/>
    <col min="33" max="33" width="7.8515625" style="0" bestFit="1" customWidth="1"/>
    <col min="34" max="34" width="5.421875" style="0" bestFit="1" customWidth="1"/>
    <col min="35" max="35" width="5.140625" style="0" bestFit="1" customWidth="1"/>
    <col min="36" max="36" width="4.57421875" style="0" bestFit="1" customWidth="1"/>
    <col min="37" max="37" width="7.140625" style="0" bestFit="1" customWidth="1"/>
    <col min="38" max="38" width="4.57421875" style="0" bestFit="1" customWidth="1"/>
    <col min="39" max="39" width="4.421875" style="0" bestFit="1" customWidth="1"/>
    <col min="40" max="40" width="4.57421875" style="0" bestFit="1" customWidth="1"/>
    <col min="41" max="41" width="4.7109375" style="0" bestFit="1" customWidth="1"/>
    <col min="42" max="42" width="3.28125" style="0" bestFit="1" customWidth="1"/>
    <col min="43" max="43" width="5.00390625" style="0" bestFit="1" customWidth="1"/>
    <col min="44" max="44" width="4.140625" style="0" bestFit="1" customWidth="1"/>
    <col min="45" max="45" width="3.8515625" style="0" bestFit="1" customWidth="1"/>
    <col min="46" max="46" width="5.421875" style="0" bestFit="1" customWidth="1"/>
    <col min="47" max="47" width="0" style="0" hidden="1" customWidth="1"/>
  </cols>
  <sheetData>
    <row r="1" spans="1:24" ht="15">
      <c r="A1" s="122" t="s">
        <v>204</v>
      </c>
      <c r="B1" s="122" t="s">
        <v>205</v>
      </c>
      <c r="C1" s="122" t="s">
        <v>4</v>
      </c>
      <c r="D1" s="122" t="s">
        <v>240</v>
      </c>
      <c r="E1" s="122" t="s">
        <v>241</v>
      </c>
      <c r="F1" s="122" t="s">
        <v>10</v>
      </c>
      <c r="G1" s="122" t="s">
        <v>5</v>
      </c>
      <c r="H1" s="122" t="s">
        <v>242</v>
      </c>
      <c r="I1" s="122" t="s">
        <v>206</v>
      </c>
      <c r="J1" s="122" t="s">
        <v>243</v>
      </c>
      <c r="K1" s="122" t="s">
        <v>180</v>
      </c>
      <c r="L1" s="122" t="s">
        <v>171</v>
      </c>
      <c r="M1" s="122" t="s">
        <v>244</v>
      </c>
      <c r="N1" s="122" t="s">
        <v>175</v>
      </c>
      <c r="O1" s="122" t="s">
        <v>173</v>
      </c>
      <c r="P1" s="122" t="s">
        <v>174</v>
      </c>
      <c r="Q1" s="122" t="s">
        <v>172</v>
      </c>
      <c r="R1" s="122" t="s">
        <v>177</v>
      </c>
      <c r="S1" s="122" t="s">
        <v>176</v>
      </c>
      <c r="T1" s="122" t="s">
        <v>245</v>
      </c>
      <c r="U1" s="122" t="s">
        <v>184</v>
      </c>
      <c r="V1" s="122" t="s">
        <v>185</v>
      </c>
      <c r="W1" s="122" t="s">
        <v>186</v>
      </c>
      <c r="X1" s="122" t="s">
        <v>246</v>
      </c>
    </row>
    <row r="2" spans="1:24" ht="15">
      <c r="A2" s="123">
        <v>2</v>
      </c>
      <c r="B2" s="124" t="s">
        <v>208</v>
      </c>
      <c r="C2" s="124" t="s">
        <v>18</v>
      </c>
      <c r="D2" s="123">
        <v>10</v>
      </c>
      <c r="E2" s="123">
        <v>341.25</v>
      </c>
      <c r="F2" s="123">
        <v>9.222972972972974</v>
      </c>
      <c r="G2" s="124" t="s">
        <v>19</v>
      </c>
      <c r="H2" s="123">
        <v>413</v>
      </c>
      <c r="I2" s="123">
        <v>0</v>
      </c>
      <c r="J2" s="123">
        <v>0</v>
      </c>
      <c r="K2" s="123">
        <v>413</v>
      </c>
      <c r="L2" s="123">
        <v>14</v>
      </c>
      <c r="M2" s="123">
        <v>0</v>
      </c>
      <c r="N2" s="123">
        <v>0</v>
      </c>
      <c r="O2" s="123">
        <v>5</v>
      </c>
      <c r="P2" s="123">
        <v>4</v>
      </c>
      <c r="Q2" s="123">
        <v>12</v>
      </c>
      <c r="R2" s="123">
        <v>0</v>
      </c>
      <c r="S2" s="123">
        <v>9</v>
      </c>
      <c r="T2" s="123">
        <v>0</v>
      </c>
      <c r="U2" s="123">
        <v>0</v>
      </c>
      <c r="V2" s="123">
        <v>0</v>
      </c>
      <c r="W2" s="123">
        <v>44</v>
      </c>
      <c r="X2" s="125">
        <v>0.10653753026634383</v>
      </c>
    </row>
    <row r="3" spans="1:24" ht="15">
      <c r="A3" s="123">
        <v>2</v>
      </c>
      <c r="B3" s="124" t="s">
        <v>208</v>
      </c>
      <c r="C3" s="124" t="s">
        <v>20</v>
      </c>
      <c r="D3" s="123">
        <v>9</v>
      </c>
      <c r="E3" s="123">
        <v>298</v>
      </c>
      <c r="F3" s="123">
        <v>8.054054054054054</v>
      </c>
      <c r="G3" s="124" t="s">
        <v>21</v>
      </c>
      <c r="H3" s="123">
        <v>389</v>
      </c>
      <c r="I3" s="123">
        <v>0</v>
      </c>
      <c r="J3" s="123">
        <v>0</v>
      </c>
      <c r="K3" s="123">
        <v>389</v>
      </c>
      <c r="L3" s="123">
        <v>11</v>
      </c>
      <c r="M3" s="123">
        <v>16</v>
      </c>
      <c r="N3" s="123">
        <v>4</v>
      </c>
      <c r="O3" s="123">
        <v>6</v>
      </c>
      <c r="P3" s="123">
        <v>4</v>
      </c>
      <c r="Q3" s="123">
        <v>8</v>
      </c>
      <c r="R3" s="123">
        <v>0</v>
      </c>
      <c r="S3" s="123">
        <v>7</v>
      </c>
      <c r="T3" s="123">
        <v>0</v>
      </c>
      <c r="U3" s="123">
        <v>0</v>
      </c>
      <c r="V3" s="123">
        <v>0</v>
      </c>
      <c r="W3" s="123">
        <v>40</v>
      </c>
      <c r="X3" s="125">
        <v>0.10282776349614396</v>
      </c>
    </row>
    <row r="4" spans="1:24" ht="15">
      <c r="A4" s="123">
        <v>2</v>
      </c>
      <c r="B4" s="124" t="s">
        <v>208</v>
      </c>
      <c r="C4" s="124" t="s">
        <v>254</v>
      </c>
      <c r="D4" s="123">
        <v>10</v>
      </c>
      <c r="E4" s="123">
        <v>363.5</v>
      </c>
      <c r="F4" s="123">
        <v>9.824324324324325</v>
      </c>
      <c r="G4" s="124" t="s">
        <v>23</v>
      </c>
      <c r="H4" s="123">
        <v>429</v>
      </c>
      <c r="I4" s="123">
        <v>0</v>
      </c>
      <c r="J4" s="123">
        <v>0</v>
      </c>
      <c r="K4" s="123">
        <v>430</v>
      </c>
      <c r="L4" s="123">
        <v>9</v>
      </c>
      <c r="M4" s="123">
        <v>14</v>
      </c>
      <c r="N4" s="123">
        <v>6</v>
      </c>
      <c r="O4" s="123">
        <v>8</v>
      </c>
      <c r="P4" s="123">
        <v>10</v>
      </c>
      <c r="Q4" s="123">
        <v>12</v>
      </c>
      <c r="R4" s="123">
        <v>0</v>
      </c>
      <c r="S4" s="123">
        <v>15</v>
      </c>
      <c r="T4" s="123">
        <v>1</v>
      </c>
      <c r="U4" s="123">
        <v>1</v>
      </c>
      <c r="V4" s="123">
        <v>2</v>
      </c>
      <c r="W4" s="123">
        <v>62</v>
      </c>
      <c r="X4" s="125">
        <v>0.14418604651162792</v>
      </c>
    </row>
    <row r="5" spans="1:24" ht="15">
      <c r="A5" s="123">
        <v>2</v>
      </c>
      <c r="B5" s="124" t="s">
        <v>208</v>
      </c>
      <c r="C5" s="124" t="s">
        <v>26</v>
      </c>
      <c r="D5" s="123">
        <v>11</v>
      </c>
      <c r="E5" s="123">
        <v>388</v>
      </c>
      <c r="F5" s="123">
        <v>10.486486486486486</v>
      </c>
      <c r="G5" s="124" t="s">
        <v>27</v>
      </c>
      <c r="H5" s="123">
        <v>527</v>
      </c>
      <c r="I5" s="123">
        <v>0</v>
      </c>
      <c r="J5" s="123">
        <v>0</v>
      </c>
      <c r="K5" s="123">
        <v>527</v>
      </c>
      <c r="L5" s="123">
        <v>9</v>
      </c>
      <c r="M5" s="123">
        <v>13</v>
      </c>
      <c r="N5" s="123">
        <v>3</v>
      </c>
      <c r="O5" s="123">
        <v>6</v>
      </c>
      <c r="P5" s="123">
        <v>5</v>
      </c>
      <c r="Q5" s="123">
        <v>10</v>
      </c>
      <c r="R5" s="123">
        <v>2</v>
      </c>
      <c r="S5" s="123">
        <v>8</v>
      </c>
      <c r="T5" s="123">
        <v>3</v>
      </c>
      <c r="U5" s="123">
        <v>4</v>
      </c>
      <c r="V5" s="123">
        <v>7</v>
      </c>
      <c r="W5" s="123">
        <v>50</v>
      </c>
      <c r="X5" s="125">
        <v>0.09487666034155598</v>
      </c>
    </row>
    <row r="6" spans="1:24" ht="15">
      <c r="A6" s="123">
        <v>2</v>
      </c>
      <c r="B6" s="124" t="s">
        <v>208</v>
      </c>
      <c r="C6" s="124" t="s">
        <v>28</v>
      </c>
      <c r="D6" s="123">
        <v>8</v>
      </c>
      <c r="E6" s="123">
        <v>291</v>
      </c>
      <c r="F6" s="123">
        <v>7.864864864864865</v>
      </c>
      <c r="G6" s="124" t="s">
        <v>29</v>
      </c>
      <c r="H6" s="123">
        <v>397</v>
      </c>
      <c r="I6" s="123">
        <v>0</v>
      </c>
      <c r="J6" s="123">
        <v>0</v>
      </c>
      <c r="K6" s="123">
        <v>397</v>
      </c>
      <c r="L6" s="123">
        <v>9</v>
      </c>
      <c r="M6" s="123">
        <v>30</v>
      </c>
      <c r="N6" s="123">
        <v>6</v>
      </c>
      <c r="O6" s="123">
        <v>11</v>
      </c>
      <c r="P6" s="123">
        <v>10</v>
      </c>
      <c r="Q6" s="123">
        <v>9</v>
      </c>
      <c r="R6" s="123">
        <v>0</v>
      </c>
      <c r="S6" s="123">
        <v>12</v>
      </c>
      <c r="T6" s="123">
        <v>1</v>
      </c>
      <c r="U6" s="123">
        <v>1</v>
      </c>
      <c r="V6" s="123">
        <v>2</v>
      </c>
      <c r="W6" s="123">
        <v>59</v>
      </c>
      <c r="X6" s="125">
        <v>0.1486146095717884</v>
      </c>
    </row>
    <row r="7" spans="1:24" ht="15">
      <c r="A7" s="123">
        <v>2</v>
      </c>
      <c r="B7" s="124" t="s">
        <v>208</v>
      </c>
      <c r="C7" s="124" t="s">
        <v>30</v>
      </c>
      <c r="D7" s="123">
        <v>7</v>
      </c>
      <c r="E7" s="123">
        <v>193</v>
      </c>
      <c r="F7" s="123">
        <v>5.216216216216216</v>
      </c>
      <c r="G7" s="124" t="s">
        <v>31</v>
      </c>
      <c r="H7" s="123">
        <v>332</v>
      </c>
      <c r="I7" s="123">
        <v>0</v>
      </c>
      <c r="J7" s="123">
        <v>0</v>
      </c>
      <c r="K7" s="123">
        <v>332</v>
      </c>
      <c r="L7" s="123">
        <v>12</v>
      </c>
      <c r="M7" s="123">
        <v>3</v>
      </c>
      <c r="N7" s="123">
        <v>3</v>
      </c>
      <c r="O7" s="123">
        <v>3</v>
      </c>
      <c r="P7" s="123">
        <v>3</v>
      </c>
      <c r="Q7" s="123">
        <v>9</v>
      </c>
      <c r="R7" s="123">
        <v>2</v>
      </c>
      <c r="S7" s="123">
        <v>3</v>
      </c>
      <c r="T7" s="123">
        <v>0</v>
      </c>
      <c r="U7" s="123">
        <v>0</v>
      </c>
      <c r="V7" s="123">
        <v>0</v>
      </c>
      <c r="W7" s="123">
        <v>35</v>
      </c>
      <c r="X7" s="125">
        <v>0.10542168674698796</v>
      </c>
    </row>
    <row r="8" spans="1:24" ht="15">
      <c r="A8" s="123">
        <v>2</v>
      </c>
      <c r="B8" s="124" t="s">
        <v>208</v>
      </c>
      <c r="C8" s="124" t="s">
        <v>32</v>
      </c>
      <c r="D8" s="123">
        <v>6</v>
      </c>
      <c r="E8" s="123">
        <v>185.5</v>
      </c>
      <c r="F8" s="123">
        <v>5.013513513513513</v>
      </c>
      <c r="G8" s="124" t="s">
        <v>33</v>
      </c>
      <c r="H8" s="123">
        <v>113</v>
      </c>
      <c r="I8" s="123">
        <v>0</v>
      </c>
      <c r="J8" s="123">
        <v>0</v>
      </c>
      <c r="K8" s="123">
        <v>113</v>
      </c>
      <c r="L8" s="123">
        <v>3</v>
      </c>
      <c r="M8" s="123">
        <v>1</v>
      </c>
      <c r="N8" s="123">
        <v>1</v>
      </c>
      <c r="O8" s="123">
        <v>2</v>
      </c>
      <c r="P8" s="123">
        <v>2</v>
      </c>
      <c r="Q8" s="123">
        <v>3</v>
      </c>
      <c r="R8" s="123">
        <v>0</v>
      </c>
      <c r="S8" s="123">
        <v>2</v>
      </c>
      <c r="T8" s="123">
        <v>0</v>
      </c>
      <c r="U8" s="123">
        <v>0</v>
      </c>
      <c r="V8" s="123">
        <v>0</v>
      </c>
      <c r="W8" s="123">
        <v>13</v>
      </c>
      <c r="X8" s="125">
        <v>0.11504424778761062</v>
      </c>
    </row>
    <row r="9" spans="1:24" ht="15">
      <c r="A9" s="123">
        <v>2</v>
      </c>
      <c r="B9" s="124" t="s">
        <v>208</v>
      </c>
      <c r="C9" s="124" t="s">
        <v>34</v>
      </c>
      <c r="D9" s="123">
        <v>10</v>
      </c>
      <c r="E9" s="123">
        <v>348.5</v>
      </c>
      <c r="F9" s="123">
        <v>9.41891891891892</v>
      </c>
      <c r="G9" s="124" t="s">
        <v>35</v>
      </c>
      <c r="H9" s="123">
        <v>454</v>
      </c>
      <c r="I9" s="123">
        <v>0</v>
      </c>
      <c r="J9" s="123">
        <v>0</v>
      </c>
      <c r="K9" s="123">
        <v>454</v>
      </c>
      <c r="L9" s="123">
        <v>10</v>
      </c>
      <c r="M9" s="123">
        <v>10</v>
      </c>
      <c r="N9" s="123">
        <v>2</v>
      </c>
      <c r="O9" s="123">
        <v>3</v>
      </c>
      <c r="P9" s="123">
        <v>3</v>
      </c>
      <c r="Q9" s="123">
        <v>10</v>
      </c>
      <c r="R9" s="123">
        <v>0</v>
      </c>
      <c r="S9" s="123">
        <v>4</v>
      </c>
      <c r="T9" s="123">
        <v>0</v>
      </c>
      <c r="U9" s="123">
        <v>0</v>
      </c>
      <c r="V9" s="123">
        <v>0</v>
      </c>
      <c r="W9" s="123">
        <v>32</v>
      </c>
      <c r="X9" s="125">
        <v>0.07048458149779736</v>
      </c>
    </row>
    <row r="10" spans="1:24" ht="15">
      <c r="A10" s="123">
        <v>2</v>
      </c>
      <c r="B10" s="124" t="s">
        <v>208</v>
      </c>
      <c r="C10" s="124" t="s">
        <v>36</v>
      </c>
      <c r="D10" s="123">
        <v>10</v>
      </c>
      <c r="E10" s="123">
        <v>319</v>
      </c>
      <c r="F10" s="123">
        <v>8.621621621621621</v>
      </c>
      <c r="G10" s="124" t="s">
        <v>37</v>
      </c>
      <c r="H10" s="123">
        <v>478</v>
      </c>
      <c r="I10" s="123">
        <v>0</v>
      </c>
      <c r="J10" s="123">
        <v>0</v>
      </c>
      <c r="K10" s="123">
        <v>478</v>
      </c>
      <c r="L10" s="123">
        <v>15</v>
      </c>
      <c r="M10" s="123">
        <v>5</v>
      </c>
      <c r="N10" s="123">
        <v>3</v>
      </c>
      <c r="O10" s="123">
        <v>6</v>
      </c>
      <c r="P10" s="123">
        <v>5</v>
      </c>
      <c r="Q10" s="123">
        <v>7</v>
      </c>
      <c r="R10" s="123">
        <v>0</v>
      </c>
      <c r="S10" s="123">
        <v>8</v>
      </c>
      <c r="T10" s="123">
        <v>1</v>
      </c>
      <c r="U10" s="123">
        <v>1</v>
      </c>
      <c r="V10" s="123">
        <v>2</v>
      </c>
      <c r="W10" s="123">
        <v>46</v>
      </c>
      <c r="X10" s="125">
        <v>0.09623430962343096</v>
      </c>
    </row>
    <row r="11" spans="1:24" ht="15">
      <c r="A11" s="123">
        <v>2</v>
      </c>
      <c r="B11" s="124" t="s">
        <v>208</v>
      </c>
      <c r="C11" s="124" t="s">
        <v>38</v>
      </c>
      <c r="D11" s="123">
        <v>13</v>
      </c>
      <c r="E11" s="123">
        <v>302</v>
      </c>
      <c r="F11" s="123">
        <v>8.162162162162161</v>
      </c>
      <c r="G11" s="124" t="s">
        <v>39</v>
      </c>
      <c r="H11" s="123">
        <v>545</v>
      </c>
      <c r="I11" s="123">
        <v>0</v>
      </c>
      <c r="J11" s="123">
        <v>0</v>
      </c>
      <c r="K11" s="123">
        <v>545</v>
      </c>
      <c r="L11" s="123">
        <v>12</v>
      </c>
      <c r="M11" s="123">
        <v>6</v>
      </c>
      <c r="N11" s="123">
        <v>2</v>
      </c>
      <c r="O11" s="123">
        <v>8</v>
      </c>
      <c r="P11" s="123">
        <v>8</v>
      </c>
      <c r="Q11" s="123">
        <v>4</v>
      </c>
      <c r="R11" s="123">
        <v>1</v>
      </c>
      <c r="S11" s="123">
        <v>14</v>
      </c>
      <c r="T11" s="123">
        <v>1</v>
      </c>
      <c r="U11" s="123">
        <v>1</v>
      </c>
      <c r="V11" s="123">
        <v>2</v>
      </c>
      <c r="W11" s="123">
        <v>51</v>
      </c>
      <c r="X11" s="125">
        <v>0.09357798165137615</v>
      </c>
    </row>
    <row r="12" spans="1:24" ht="15">
      <c r="A12" s="123">
        <v>2</v>
      </c>
      <c r="B12" s="124" t="s">
        <v>208</v>
      </c>
      <c r="C12" s="124" t="s">
        <v>40</v>
      </c>
      <c r="D12" s="123">
        <v>13</v>
      </c>
      <c r="E12" s="123">
        <v>465</v>
      </c>
      <c r="F12" s="123">
        <v>12.567567567567568</v>
      </c>
      <c r="G12" s="124" t="s">
        <v>41</v>
      </c>
      <c r="H12" s="123">
        <v>467</v>
      </c>
      <c r="I12" s="123">
        <v>0</v>
      </c>
      <c r="J12" s="123">
        <v>0</v>
      </c>
      <c r="K12" s="123">
        <v>467</v>
      </c>
      <c r="L12" s="123">
        <v>4</v>
      </c>
      <c r="M12" s="123">
        <v>6</v>
      </c>
      <c r="N12" s="123">
        <v>2</v>
      </c>
      <c r="O12" s="123">
        <v>2</v>
      </c>
      <c r="P12" s="123">
        <v>3</v>
      </c>
      <c r="Q12" s="123">
        <v>7</v>
      </c>
      <c r="R12" s="123">
        <v>0</v>
      </c>
      <c r="S12" s="123">
        <v>3</v>
      </c>
      <c r="T12" s="123">
        <v>0</v>
      </c>
      <c r="U12" s="123">
        <v>0</v>
      </c>
      <c r="V12" s="123">
        <v>0</v>
      </c>
      <c r="W12" s="123">
        <v>21</v>
      </c>
      <c r="X12" s="125">
        <v>0.044967880085653104</v>
      </c>
    </row>
    <row r="13" spans="1:24" ht="15">
      <c r="A13" s="123">
        <v>2</v>
      </c>
      <c r="B13" s="124" t="s">
        <v>208</v>
      </c>
      <c r="C13" s="124" t="s">
        <v>42</v>
      </c>
      <c r="D13" s="123">
        <v>9</v>
      </c>
      <c r="E13" s="123">
        <v>308</v>
      </c>
      <c r="F13" s="123">
        <v>8.324324324324325</v>
      </c>
      <c r="G13" s="124" t="s">
        <v>43</v>
      </c>
      <c r="H13" s="123">
        <v>420</v>
      </c>
      <c r="I13" s="123">
        <v>0</v>
      </c>
      <c r="J13" s="123">
        <v>0</v>
      </c>
      <c r="K13" s="123">
        <v>420</v>
      </c>
      <c r="L13" s="123">
        <v>11</v>
      </c>
      <c r="M13" s="123">
        <v>3</v>
      </c>
      <c r="N13" s="123">
        <v>3</v>
      </c>
      <c r="O13" s="123">
        <v>8</v>
      </c>
      <c r="P13" s="123">
        <v>9</v>
      </c>
      <c r="Q13" s="123">
        <v>10</v>
      </c>
      <c r="R13" s="123">
        <v>2</v>
      </c>
      <c r="S13" s="123">
        <v>12</v>
      </c>
      <c r="T13" s="123">
        <v>0</v>
      </c>
      <c r="U13" s="123">
        <v>0</v>
      </c>
      <c r="V13" s="123">
        <v>2</v>
      </c>
      <c r="W13" s="123">
        <v>57</v>
      </c>
      <c r="X13" s="125">
        <v>0.1357142857142857</v>
      </c>
    </row>
    <row r="14" spans="1:24" ht="15">
      <c r="A14" s="123">
        <v>2</v>
      </c>
      <c r="B14" s="124" t="s">
        <v>208</v>
      </c>
      <c r="C14" s="124" t="s">
        <v>44</v>
      </c>
      <c r="D14" s="123">
        <v>11</v>
      </c>
      <c r="E14" s="123">
        <v>374</v>
      </c>
      <c r="F14" s="123">
        <v>10.108108108108109</v>
      </c>
      <c r="G14" s="124" t="s">
        <v>45</v>
      </c>
      <c r="H14" s="123">
        <v>641</v>
      </c>
      <c r="I14" s="123">
        <v>0</v>
      </c>
      <c r="J14" s="123">
        <v>0</v>
      </c>
      <c r="K14" s="123">
        <v>641</v>
      </c>
      <c r="L14" s="123">
        <v>15</v>
      </c>
      <c r="M14" s="123">
        <v>14</v>
      </c>
      <c r="N14" s="123">
        <v>2</v>
      </c>
      <c r="O14" s="123">
        <v>9</v>
      </c>
      <c r="P14" s="123">
        <v>11</v>
      </c>
      <c r="Q14" s="123">
        <v>22</v>
      </c>
      <c r="R14" s="123">
        <v>1</v>
      </c>
      <c r="S14" s="123">
        <v>13</v>
      </c>
      <c r="T14" s="123">
        <v>0</v>
      </c>
      <c r="U14" s="123">
        <v>0</v>
      </c>
      <c r="V14" s="123">
        <v>0</v>
      </c>
      <c r="W14" s="123">
        <v>73</v>
      </c>
      <c r="X14" s="125">
        <v>0.11388455538221529</v>
      </c>
    </row>
    <row r="15" spans="1:24" ht="15">
      <c r="A15" s="123">
        <v>2</v>
      </c>
      <c r="B15" s="124" t="s">
        <v>208</v>
      </c>
      <c r="C15" s="124" t="s">
        <v>255</v>
      </c>
      <c r="D15" s="123">
        <v>5</v>
      </c>
      <c r="E15" s="123">
        <v>177</v>
      </c>
      <c r="F15" s="123">
        <v>4.783783783783784</v>
      </c>
      <c r="G15" s="124" t="s">
        <v>49</v>
      </c>
      <c r="H15" s="123">
        <v>208</v>
      </c>
      <c r="I15" s="123">
        <v>0</v>
      </c>
      <c r="J15" s="123">
        <v>0</v>
      </c>
      <c r="K15" s="123">
        <v>208</v>
      </c>
      <c r="L15" s="123">
        <v>7</v>
      </c>
      <c r="M15" s="123">
        <v>9</v>
      </c>
      <c r="N15" s="123">
        <v>3</v>
      </c>
      <c r="O15" s="123">
        <v>4</v>
      </c>
      <c r="P15" s="123">
        <v>4</v>
      </c>
      <c r="Q15" s="123">
        <v>8</v>
      </c>
      <c r="R15" s="123">
        <v>1</v>
      </c>
      <c r="S15" s="123">
        <v>4</v>
      </c>
      <c r="T15" s="123">
        <v>1</v>
      </c>
      <c r="U15" s="123">
        <v>1</v>
      </c>
      <c r="V15" s="123">
        <v>2</v>
      </c>
      <c r="W15" s="123">
        <v>33</v>
      </c>
      <c r="X15" s="125">
        <v>0.15865384615384615</v>
      </c>
    </row>
    <row r="16" spans="1:24" ht="15">
      <c r="A16" s="123">
        <v>2</v>
      </c>
      <c r="B16" s="124" t="s">
        <v>208</v>
      </c>
      <c r="C16" s="124" t="s">
        <v>50</v>
      </c>
      <c r="D16" s="123">
        <v>1</v>
      </c>
      <c r="E16" s="123">
        <v>16</v>
      </c>
      <c r="F16" s="123">
        <v>0.43243243243243246</v>
      </c>
      <c r="G16" s="124" t="s">
        <v>51</v>
      </c>
      <c r="H16" s="123">
        <v>2</v>
      </c>
      <c r="I16" s="123">
        <v>0</v>
      </c>
      <c r="J16" s="123">
        <v>0</v>
      </c>
      <c r="K16" s="123">
        <v>2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5">
        <v>0</v>
      </c>
    </row>
    <row r="17" spans="1:24" ht="15">
      <c r="A17" s="123">
        <v>2</v>
      </c>
      <c r="B17" s="124" t="s">
        <v>208</v>
      </c>
      <c r="C17" s="124" t="s">
        <v>52</v>
      </c>
      <c r="D17" s="123">
        <v>13</v>
      </c>
      <c r="E17" s="123">
        <v>461</v>
      </c>
      <c r="F17" s="123">
        <v>12.45945945945946</v>
      </c>
      <c r="G17" s="124" t="s">
        <v>53</v>
      </c>
      <c r="H17" s="123">
        <v>621</v>
      </c>
      <c r="I17" s="123">
        <v>0</v>
      </c>
      <c r="J17" s="123">
        <v>0</v>
      </c>
      <c r="K17" s="123">
        <v>621</v>
      </c>
      <c r="L17" s="123">
        <v>13</v>
      </c>
      <c r="M17" s="123">
        <v>11</v>
      </c>
      <c r="N17" s="123">
        <v>3</v>
      </c>
      <c r="O17" s="123">
        <v>6</v>
      </c>
      <c r="P17" s="123">
        <v>6</v>
      </c>
      <c r="Q17" s="123">
        <v>19</v>
      </c>
      <c r="R17" s="123">
        <v>0</v>
      </c>
      <c r="S17" s="123">
        <v>10</v>
      </c>
      <c r="T17" s="123">
        <v>2</v>
      </c>
      <c r="U17" s="123">
        <v>2</v>
      </c>
      <c r="V17" s="123">
        <v>4</v>
      </c>
      <c r="W17" s="123">
        <v>61</v>
      </c>
      <c r="X17" s="125">
        <v>0.09822866344605476</v>
      </c>
    </row>
    <row r="18" spans="1:24" ht="15">
      <c r="A18" s="123">
        <v>2</v>
      </c>
      <c r="B18" s="124" t="s">
        <v>208</v>
      </c>
      <c r="C18" s="124" t="s">
        <v>54</v>
      </c>
      <c r="D18" s="123">
        <v>13</v>
      </c>
      <c r="E18" s="123">
        <v>471</v>
      </c>
      <c r="F18" s="123">
        <v>12.72972972972973</v>
      </c>
      <c r="G18" s="124" t="s">
        <v>55</v>
      </c>
      <c r="H18" s="123">
        <v>538</v>
      </c>
      <c r="I18" s="123">
        <v>0</v>
      </c>
      <c r="J18" s="123">
        <v>0</v>
      </c>
      <c r="K18" s="123">
        <v>542</v>
      </c>
      <c r="L18" s="123">
        <v>8</v>
      </c>
      <c r="M18" s="123">
        <v>1</v>
      </c>
      <c r="N18" s="123">
        <v>1</v>
      </c>
      <c r="O18" s="123">
        <v>8</v>
      </c>
      <c r="P18" s="123">
        <v>9</v>
      </c>
      <c r="Q18" s="123">
        <v>12</v>
      </c>
      <c r="R18" s="123">
        <v>0</v>
      </c>
      <c r="S18" s="123">
        <v>12</v>
      </c>
      <c r="T18" s="123">
        <v>0</v>
      </c>
      <c r="U18" s="123">
        <v>0</v>
      </c>
      <c r="V18" s="123">
        <v>2</v>
      </c>
      <c r="W18" s="123">
        <v>52</v>
      </c>
      <c r="X18" s="125">
        <v>0.0959409594095941</v>
      </c>
    </row>
    <row r="19" spans="1:24" ht="15">
      <c r="A19" s="123">
        <v>2</v>
      </c>
      <c r="B19" s="124" t="s">
        <v>208</v>
      </c>
      <c r="C19" s="124" t="s">
        <v>56</v>
      </c>
      <c r="D19" s="123">
        <v>9</v>
      </c>
      <c r="E19" s="123">
        <v>251</v>
      </c>
      <c r="F19" s="123">
        <v>6.783783783783784</v>
      </c>
      <c r="G19" s="124" t="s">
        <v>57</v>
      </c>
      <c r="H19" s="123">
        <v>181</v>
      </c>
      <c r="I19" s="123">
        <v>0</v>
      </c>
      <c r="J19" s="123">
        <v>0</v>
      </c>
      <c r="K19" s="123">
        <v>181</v>
      </c>
      <c r="L19" s="123">
        <v>6</v>
      </c>
      <c r="M19" s="123">
        <v>12</v>
      </c>
      <c r="N19" s="123">
        <v>2</v>
      </c>
      <c r="O19" s="123">
        <v>5</v>
      </c>
      <c r="P19" s="123">
        <v>5</v>
      </c>
      <c r="Q19" s="123">
        <v>1</v>
      </c>
      <c r="R19" s="123">
        <v>0</v>
      </c>
      <c r="S19" s="123">
        <v>6</v>
      </c>
      <c r="T19" s="123">
        <v>0</v>
      </c>
      <c r="U19" s="123">
        <v>0</v>
      </c>
      <c r="V19" s="123">
        <v>0</v>
      </c>
      <c r="W19" s="123">
        <v>25</v>
      </c>
      <c r="X19" s="125">
        <v>0.13812154696132597</v>
      </c>
    </row>
    <row r="20" spans="1:24" ht="15">
      <c r="A20" s="123">
        <v>2</v>
      </c>
      <c r="B20" s="124" t="s">
        <v>208</v>
      </c>
      <c r="C20" s="124" t="s">
        <v>58</v>
      </c>
      <c r="D20" s="123">
        <v>6</v>
      </c>
      <c r="E20" s="123">
        <v>195.5</v>
      </c>
      <c r="F20" s="123">
        <v>5.283783783783784</v>
      </c>
      <c r="G20" s="124" t="s">
        <v>59</v>
      </c>
      <c r="H20" s="123">
        <v>0</v>
      </c>
      <c r="I20" s="123">
        <v>0</v>
      </c>
      <c r="J20" s="123">
        <v>0</v>
      </c>
      <c r="K20" s="123">
        <v>17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5">
        <v>0</v>
      </c>
    </row>
    <row r="21" spans="1:24" ht="15">
      <c r="A21" s="123">
        <v>2</v>
      </c>
      <c r="B21" s="124" t="s">
        <v>208</v>
      </c>
      <c r="C21" s="124" t="s">
        <v>60</v>
      </c>
      <c r="D21" s="123">
        <v>7</v>
      </c>
      <c r="E21" s="123">
        <v>259</v>
      </c>
      <c r="F21" s="123">
        <v>7</v>
      </c>
      <c r="G21" s="124" t="s">
        <v>61</v>
      </c>
      <c r="H21" s="123">
        <v>325</v>
      </c>
      <c r="I21" s="123">
        <v>0</v>
      </c>
      <c r="J21" s="123">
        <v>0</v>
      </c>
      <c r="K21" s="123">
        <v>325</v>
      </c>
      <c r="L21" s="123">
        <v>6</v>
      </c>
      <c r="M21" s="123">
        <v>9</v>
      </c>
      <c r="N21" s="123">
        <v>3</v>
      </c>
      <c r="O21" s="123">
        <v>3</v>
      </c>
      <c r="P21" s="123">
        <v>3</v>
      </c>
      <c r="Q21" s="123">
        <v>3</v>
      </c>
      <c r="R21" s="123">
        <v>0</v>
      </c>
      <c r="S21" s="123">
        <v>11</v>
      </c>
      <c r="T21" s="123">
        <v>1</v>
      </c>
      <c r="U21" s="123">
        <v>1</v>
      </c>
      <c r="V21" s="123">
        <v>2</v>
      </c>
      <c r="W21" s="123">
        <v>31</v>
      </c>
      <c r="X21" s="125">
        <v>0.09538461538461539</v>
      </c>
    </row>
    <row r="22" spans="1:24" ht="15">
      <c r="A22" s="123">
        <v>2</v>
      </c>
      <c r="B22" s="124" t="s">
        <v>208</v>
      </c>
      <c r="C22" s="124" t="s">
        <v>62</v>
      </c>
      <c r="D22" s="123">
        <v>10</v>
      </c>
      <c r="E22" s="123">
        <v>351</v>
      </c>
      <c r="F22" s="123">
        <v>9.486486486486486</v>
      </c>
      <c r="G22" s="124" t="s">
        <v>63</v>
      </c>
      <c r="H22" s="123">
        <v>403</v>
      </c>
      <c r="I22" s="123">
        <v>0</v>
      </c>
      <c r="J22" s="123">
        <v>0</v>
      </c>
      <c r="K22" s="123">
        <v>403</v>
      </c>
      <c r="L22" s="123">
        <v>6</v>
      </c>
      <c r="M22" s="123">
        <v>11</v>
      </c>
      <c r="N22" s="123">
        <v>3</v>
      </c>
      <c r="O22" s="123">
        <v>4</v>
      </c>
      <c r="P22" s="123">
        <v>7</v>
      </c>
      <c r="Q22" s="123">
        <v>11</v>
      </c>
      <c r="R22" s="123">
        <v>0</v>
      </c>
      <c r="S22" s="123">
        <v>7</v>
      </c>
      <c r="T22" s="123">
        <v>1</v>
      </c>
      <c r="U22" s="123">
        <v>1</v>
      </c>
      <c r="V22" s="123">
        <v>2</v>
      </c>
      <c r="W22" s="123">
        <v>40</v>
      </c>
      <c r="X22" s="125">
        <v>0.09925558312655088</v>
      </c>
    </row>
    <row r="23" spans="1:24" ht="15">
      <c r="A23" s="123">
        <v>2</v>
      </c>
      <c r="B23" s="124" t="s">
        <v>208</v>
      </c>
      <c r="C23" s="124" t="s">
        <v>64</v>
      </c>
      <c r="D23" s="123">
        <v>1</v>
      </c>
      <c r="E23" s="123">
        <v>37</v>
      </c>
      <c r="F23" s="123">
        <v>1</v>
      </c>
      <c r="G23" s="124" t="s">
        <v>17</v>
      </c>
      <c r="H23" s="123">
        <v>31</v>
      </c>
      <c r="I23" s="123">
        <v>0</v>
      </c>
      <c r="J23" s="123">
        <v>0</v>
      </c>
      <c r="K23" s="123">
        <v>31</v>
      </c>
      <c r="L23" s="123">
        <v>2</v>
      </c>
      <c r="M23" s="123">
        <v>0</v>
      </c>
      <c r="N23" s="123">
        <v>0</v>
      </c>
      <c r="O23" s="123">
        <v>1</v>
      </c>
      <c r="P23" s="123">
        <v>1</v>
      </c>
      <c r="Q23" s="123">
        <v>2</v>
      </c>
      <c r="R23" s="123">
        <v>0</v>
      </c>
      <c r="S23" s="123">
        <v>1</v>
      </c>
      <c r="T23" s="123">
        <v>0</v>
      </c>
      <c r="U23" s="123">
        <v>0</v>
      </c>
      <c r="V23" s="123">
        <v>0</v>
      </c>
      <c r="W23" s="123">
        <v>7</v>
      </c>
      <c r="X23" s="125">
        <v>0.22580645161290322</v>
      </c>
    </row>
    <row r="24" spans="1:24" ht="15">
      <c r="A24" s="123">
        <v>2</v>
      </c>
      <c r="B24" s="124" t="s">
        <v>208</v>
      </c>
      <c r="C24" s="124" t="s">
        <v>64</v>
      </c>
      <c r="D24" s="123">
        <v>10</v>
      </c>
      <c r="E24" s="123">
        <v>321</v>
      </c>
      <c r="F24" s="123">
        <v>8.675675675675675</v>
      </c>
      <c r="G24" s="124" t="s">
        <v>65</v>
      </c>
      <c r="H24" s="123">
        <v>306</v>
      </c>
      <c r="I24" s="123">
        <v>0</v>
      </c>
      <c r="J24" s="123">
        <v>0</v>
      </c>
      <c r="K24" s="123">
        <v>306</v>
      </c>
      <c r="L24" s="123">
        <v>19</v>
      </c>
      <c r="M24" s="123">
        <v>5</v>
      </c>
      <c r="N24" s="123">
        <v>1</v>
      </c>
      <c r="O24" s="123">
        <v>15</v>
      </c>
      <c r="P24" s="123">
        <v>13</v>
      </c>
      <c r="Q24" s="123">
        <v>22</v>
      </c>
      <c r="R24" s="123">
        <v>0</v>
      </c>
      <c r="S24" s="123">
        <v>16</v>
      </c>
      <c r="T24" s="123">
        <v>0</v>
      </c>
      <c r="U24" s="123">
        <v>0</v>
      </c>
      <c r="V24" s="123">
        <v>0</v>
      </c>
      <c r="W24" s="123">
        <v>86</v>
      </c>
      <c r="X24" s="125">
        <v>0.28104575163398693</v>
      </c>
    </row>
    <row r="25" spans="1:24" ht="15">
      <c r="A25" s="123">
        <v>2</v>
      </c>
      <c r="B25" s="124" t="s">
        <v>182</v>
      </c>
      <c r="C25" s="124" t="s">
        <v>66</v>
      </c>
      <c r="D25" s="123">
        <v>9</v>
      </c>
      <c r="E25" s="123">
        <v>316</v>
      </c>
      <c r="F25" s="123">
        <v>8.54054054054054</v>
      </c>
      <c r="G25" s="124" t="s">
        <v>67</v>
      </c>
      <c r="H25" s="123">
        <v>0</v>
      </c>
      <c r="I25" s="123">
        <v>0</v>
      </c>
      <c r="J25" s="123">
        <v>0</v>
      </c>
      <c r="K25" s="123">
        <v>502</v>
      </c>
      <c r="L25" s="123">
        <v>31</v>
      </c>
      <c r="M25" s="123">
        <v>15</v>
      </c>
      <c r="N25" s="123">
        <v>3</v>
      </c>
      <c r="O25" s="123">
        <v>7</v>
      </c>
      <c r="P25" s="123">
        <v>13</v>
      </c>
      <c r="Q25" s="123">
        <v>8</v>
      </c>
      <c r="R25" s="123">
        <v>0</v>
      </c>
      <c r="S25" s="123">
        <v>5</v>
      </c>
      <c r="T25" s="123">
        <v>1</v>
      </c>
      <c r="U25" s="123">
        <v>1</v>
      </c>
      <c r="V25" s="123">
        <v>2</v>
      </c>
      <c r="W25" s="123">
        <v>69</v>
      </c>
      <c r="X25" s="125">
        <v>0.13745019920318724</v>
      </c>
    </row>
    <row r="26" spans="1:24" ht="15">
      <c r="A26" s="123">
        <v>3</v>
      </c>
      <c r="B26" s="124" t="s">
        <v>208</v>
      </c>
      <c r="C26" s="124" t="s">
        <v>17</v>
      </c>
      <c r="D26" s="123">
        <v>10</v>
      </c>
      <c r="E26" s="123">
        <v>318</v>
      </c>
      <c r="F26" s="123">
        <v>8.594594594594595</v>
      </c>
      <c r="G26" s="124" t="s">
        <v>17</v>
      </c>
      <c r="H26" s="123">
        <v>365</v>
      </c>
      <c r="I26" s="123">
        <v>0</v>
      </c>
      <c r="J26" s="123">
        <v>0</v>
      </c>
      <c r="K26" s="123">
        <v>376</v>
      </c>
      <c r="L26" s="123">
        <v>6</v>
      </c>
      <c r="M26" s="123">
        <v>11</v>
      </c>
      <c r="N26" s="123">
        <v>7</v>
      </c>
      <c r="O26" s="123">
        <v>1</v>
      </c>
      <c r="P26" s="123">
        <v>1</v>
      </c>
      <c r="Q26" s="123">
        <v>10</v>
      </c>
      <c r="R26" s="123">
        <v>1</v>
      </c>
      <c r="S26" s="123">
        <v>3</v>
      </c>
      <c r="T26" s="123">
        <v>0</v>
      </c>
      <c r="U26" s="123">
        <v>0</v>
      </c>
      <c r="V26" s="123">
        <v>0</v>
      </c>
      <c r="W26" s="123">
        <v>29</v>
      </c>
      <c r="X26" s="125">
        <v>0.07712765957446809</v>
      </c>
    </row>
    <row r="27" spans="1:24" ht="15">
      <c r="A27" s="123">
        <v>3</v>
      </c>
      <c r="B27" s="124" t="s">
        <v>208</v>
      </c>
      <c r="C27" s="124" t="s">
        <v>69</v>
      </c>
      <c r="D27" s="123">
        <v>13</v>
      </c>
      <c r="E27" s="123">
        <v>443</v>
      </c>
      <c r="F27" s="123">
        <v>11.972972972972974</v>
      </c>
      <c r="G27" s="124" t="s">
        <v>70</v>
      </c>
      <c r="H27" s="123">
        <v>726</v>
      </c>
      <c r="I27" s="123">
        <v>0</v>
      </c>
      <c r="J27" s="123">
        <v>0</v>
      </c>
      <c r="K27" s="123">
        <v>735</v>
      </c>
      <c r="L27" s="123">
        <v>4</v>
      </c>
      <c r="M27" s="123">
        <v>33</v>
      </c>
      <c r="N27" s="123">
        <v>5</v>
      </c>
      <c r="O27" s="123">
        <v>7</v>
      </c>
      <c r="P27" s="123">
        <v>8</v>
      </c>
      <c r="Q27" s="123">
        <v>13</v>
      </c>
      <c r="R27" s="123">
        <v>1</v>
      </c>
      <c r="S27" s="123">
        <v>10</v>
      </c>
      <c r="T27" s="123">
        <v>0</v>
      </c>
      <c r="U27" s="123">
        <v>0</v>
      </c>
      <c r="V27" s="123">
        <v>0</v>
      </c>
      <c r="W27" s="123">
        <v>48</v>
      </c>
      <c r="X27" s="125">
        <v>0.0653061224489796</v>
      </c>
    </row>
    <row r="28" spans="1:24" ht="15">
      <c r="A28" s="123">
        <v>3</v>
      </c>
      <c r="B28" s="124" t="s">
        <v>208</v>
      </c>
      <c r="C28" s="124" t="s">
        <v>71</v>
      </c>
      <c r="D28" s="123">
        <v>10</v>
      </c>
      <c r="E28" s="123">
        <v>341</v>
      </c>
      <c r="F28" s="123">
        <v>9.216216216216216</v>
      </c>
      <c r="G28" s="124" t="s">
        <v>72</v>
      </c>
      <c r="H28" s="123">
        <v>534</v>
      </c>
      <c r="I28" s="123">
        <v>0</v>
      </c>
      <c r="J28" s="123">
        <v>0</v>
      </c>
      <c r="K28" s="123">
        <v>540</v>
      </c>
      <c r="L28" s="123">
        <v>6</v>
      </c>
      <c r="M28" s="123">
        <v>11</v>
      </c>
      <c r="N28" s="123">
        <v>3</v>
      </c>
      <c r="O28" s="123">
        <v>2</v>
      </c>
      <c r="P28" s="123">
        <v>2</v>
      </c>
      <c r="Q28" s="123">
        <v>6</v>
      </c>
      <c r="R28" s="123">
        <v>0</v>
      </c>
      <c r="S28" s="123">
        <v>4</v>
      </c>
      <c r="T28" s="123">
        <v>2</v>
      </c>
      <c r="U28" s="123">
        <v>2</v>
      </c>
      <c r="V28" s="123">
        <v>4</v>
      </c>
      <c r="W28" s="123">
        <v>27</v>
      </c>
      <c r="X28" s="125">
        <v>0.05</v>
      </c>
    </row>
    <row r="29" spans="1:24" ht="15">
      <c r="A29" s="123">
        <v>3</v>
      </c>
      <c r="B29" s="124" t="s">
        <v>208</v>
      </c>
      <c r="C29" s="124" t="s">
        <v>73</v>
      </c>
      <c r="D29" s="123">
        <v>8</v>
      </c>
      <c r="E29" s="123">
        <v>252.75</v>
      </c>
      <c r="F29" s="123">
        <v>6.831081081081081</v>
      </c>
      <c r="G29" s="124" t="s">
        <v>74</v>
      </c>
      <c r="H29" s="123">
        <v>323</v>
      </c>
      <c r="I29" s="123">
        <v>0</v>
      </c>
      <c r="J29" s="123">
        <v>0</v>
      </c>
      <c r="K29" s="123">
        <v>331</v>
      </c>
      <c r="L29" s="123">
        <v>4</v>
      </c>
      <c r="M29" s="123">
        <v>6</v>
      </c>
      <c r="N29" s="123">
        <v>2</v>
      </c>
      <c r="O29" s="123">
        <v>5</v>
      </c>
      <c r="P29" s="123">
        <v>5</v>
      </c>
      <c r="Q29" s="123">
        <v>12</v>
      </c>
      <c r="R29" s="123">
        <v>0</v>
      </c>
      <c r="S29" s="123">
        <v>10</v>
      </c>
      <c r="T29" s="123">
        <v>1</v>
      </c>
      <c r="U29" s="123">
        <v>1</v>
      </c>
      <c r="V29" s="123">
        <v>2</v>
      </c>
      <c r="W29" s="123">
        <v>40</v>
      </c>
      <c r="X29" s="125">
        <v>0.12084592145015106</v>
      </c>
    </row>
    <row r="30" spans="1:24" ht="15">
      <c r="A30" s="123">
        <v>3</v>
      </c>
      <c r="B30" s="124" t="s">
        <v>208</v>
      </c>
      <c r="C30" s="124" t="s">
        <v>75</v>
      </c>
      <c r="D30" s="123">
        <v>7</v>
      </c>
      <c r="E30" s="123">
        <v>242</v>
      </c>
      <c r="F30" s="123">
        <v>6.54054054054054</v>
      </c>
      <c r="G30" s="124" t="s">
        <v>76</v>
      </c>
      <c r="H30" s="123">
        <v>385</v>
      </c>
      <c r="I30" s="123">
        <v>0</v>
      </c>
      <c r="J30" s="123">
        <v>0</v>
      </c>
      <c r="K30" s="123">
        <v>390</v>
      </c>
      <c r="L30" s="123">
        <v>8</v>
      </c>
      <c r="M30" s="123">
        <v>3</v>
      </c>
      <c r="N30" s="123">
        <v>1</v>
      </c>
      <c r="O30" s="123">
        <v>8</v>
      </c>
      <c r="P30" s="123">
        <v>7</v>
      </c>
      <c r="Q30" s="123">
        <v>7</v>
      </c>
      <c r="R30" s="123">
        <v>0</v>
      </c>
      <c r="S30" s="123">
        <v>11</v>
      </c>
      <c r="T30" s="123">
        <v>0</v>
      </c>
      <c r="U30" s="123">
        <v>1</v>
      </c>
      <c r="V30" s="123">
        <v>1</v>
      </c>
      <c r="W30" s="123">
        <v>43</v>
      </c>
      <c r="X30" s="125">
        <v>0.11025641025641025</v>
      </c>
    </row>
    <row r="31" spans="1:24" ht="15">
      <c r="A31" s="123">
        <v>3</v>
      </c>
      <c r="B31" s="124" t="s">
        <v>208</v>
      </c>
      <c r="C31" s="124" t="s">
        <v>77</v>
      </c>
      <c r="D31" s="123">
        <v>11</v>
      </c>
      <c r="E31" s="123">
        <v>338</v>
      </c>
      <c r="F31" s="123">
        <v>9.135135135135135</v>
      </c>
      <c r="G31" s="124" t="s">
        <v>78</v>
      </c>
      <c r="H31" s="123">
        <v>547</v>
      </c>
      <c r="I31" s="123">
        <v>0</v>
      </c>
      <c r="J31" s="123">
        <v>0</v>
      </c>
      <c r="K31" s="123">
        <v>560</v>
      </c>
      <c r="L31" s="123">
        <v>11</v>
      </c>
      <c r="M31" s="123">
        <v>11</v>
      </c>
      <c r="N31" s="123">
        <v>3</v>
      </c>
      <c r="O31" s="123">
        <v>7</v>
      </c>
      <c r="P31" s="123">
        <v>7</v>
      </c>
      <c r="Q31" s="123">
        <v>12</v>
      </c>
      <c r="R31" s="123">
        <v>0</v>
      </c>
      <c r="S31" s="123">
        <v>13</v>
      </c>
      <c r="T31" s="123">
        <v>0</v>
      </c>
      <c r="U31" s="123">
        <v>0</v>
      </c>
      <c r="V31" s="123">
        <v>0</v>
      </c>
      <c r="W31" s="123">
        <v>53</v>
      </c>
      <c r="X31" s="125">
        <v>0.09464285714285714</v>
      </c>
    </row>
    <row r="32" spans="1:24" ht="15">
      <c r="A32" s="123">
        <v>3</v>
      </c>
      <c r="B32" s="124" t="s">
        <v>208</v>
      </c>
      <c r="C32" s="124" t="s">
        <v>79</v>
      </c>
      <c r="D32" s="123">
        <v>11</v>
      </c>
      <c r="E32" s="123">
        <v>361.5</v>
      </c>
      <c r="F32" s="123">
        <v>9.77027027027027</v>
      </c>
      <c r="G32" s="124" t="s">
        <v>80</v>
      </c>
      <c r="H32" s="123">
        <v>631</v>
      </c>
      <c r="I32" s="123">
        <v>0</v>
      </c>
      <c r="J32" s="123">
        <v>0</v>
      </c>
      <c r="K32" s="123">
        <v>638</v>
      </c>
      <c r="L32" s="123">
        <v>9</v>
      </c>
      <c r="M32" s="123">
        <v>7</v>
      </c>
      <c r="N32" s="123">
        <v>3</v>
      </c>
      <c r="O32" s="123">
        <v>12</v>
      </c>
      <c r="P32" s="123">
        <v>10</v>
      </c>
      <c r="Q32" s="123">
        <v>22</v>
      </c>
      <c r="R32" s="123">
        <v>0</v>
      </c>
      <c r="S32" s="123">
        <v>17</v>
      </c>
      <c r="T32" s="123">
        <v>1</v>
      </c>
      <c r="U32" s="123">
        <v>1</v>
      </c>
      <c r="V32" s="123">
        <v>2</v>
      </c>
      <c r="W32" s="123">
        <v>75</v>
      </c>
      <c r="X32" s="125">
        <v>0.11755485893416928</v>
      </c>
    </row>
    <row r="33" spans="1:24" ht="15">
      <c r="A33" s="123">
        <v>3</v>
      </c>
      <c r="B33" s="124" t="s">
        <v>209</v>
      </c>
      <c r="C33" s="124" t="s">
        <v>218</v>
      </c>
      <c r="D33" s="123">
        <v>11</v>
      </c>
      <c r="E33" s="123">
        <v>387</v>
      </c>
      <c r="F33" s="123">
        <v>10.45945945945946</v>
      </c>
      <c r="G33" s="124" t="s">
        <v>219</v>
      </c>
      <c r="H33" s="123">
        <v>0</v>
      </c>
      <c r="I33" s="123">
        <v>0</v>
      </c>
      <c r="J33" s="123">
        <v>0</v>
      </c>
      <c r="K33" s="123">
        <v>564</v>
      </c>
      <c r="L33" s="123">
        <v>1</v>
      </c>
      <c r="M33" s="123">
        <v>13</v>
      </c>
      <c r="N33" s="123">
        <v>3</v>
      </c>
      <c r="O33" s="123">
        <v>4</v>
      </c>
      <c r="P33" s="123">
        <v>4</v>
      </c>
      <c r="Q33" s="123">
        <v>1</v>
      </c>
      <c r="R33" s="123">
        <v>1</v>
      </c>
      <c r="S33" s="123">
        <v>18</v>
      </c>
      <c r="T33" s="123">
        <v>0</v>
      </c>
      <c r="U33" s="123">
        <v>0</v>
      </c>
      <c r="V33" s="123">
        <v>0</v>
      </c>
      <c r="W33" s="123">
        <v>32</v>
      </c>
      <c r="X33" s="125">
        <v>0.05673758865248227</v>
      </c>
    </row>
    <row r="34" spans="1:24" ht="15">
      <c r="A34" s="123">
        <v>3</v>
      </c>
      <c r="B34" s="124" t="s">
        <v>209</v>
      </c>
      <c r="C34" s="124" t="s">
        <v>256</v>
      </c>
      <c r="D34" s="123">
        <v>1</v>
      </c>
      <c r="E34" s="123">
        <v>25</v>
      </c>
      <c r="F34" s="123">
        <v>0.6756756756756757</v>
      </c>
      <c r="G34" s="124" t="s">
        <v>219</v>
      </c>
      <c r="H34" s="123">
        <v>0</v>
      </c>
      <c r="I34" s="123">
        <v>0</v>
      </c>
      <c r="J34" s="123">
        <v>0</v>
      </c>
      <c r="K34" s="123">
        <v>47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5">
        <v>0</v>
      </c>
    </row>
    <row r="35" spans="1:24" ht="15">
      <c r="A35" s="123">
        <v>3</v>
      </c>
      <c r="B35" s="124" t="s">
        <v>209</v>
      </c>
      <c r="C35" s="124" t="s">
        <v>83</v>
      </c>
      <c r="D35" s="123">
        <v>1</v>
      </c>
      <c r="E35" s="123">
        <v>37</v>
      </c>
      <c r="F35" s="123">
        <v>1</v>
      </c>
      <c r="G35" s="124" t="s">
        <v>17</v>
      </c>
      <c r="H35" s="123">
        <v>0</v>
      </c>
      <c r="I35" s="123">
        <v>0</v>
      </c>
      <c r="J35" s="123">
        <v>0</v>
      </c>
      <c r="K35" s="123">
        <v>140</v>
      </c>
      <c r="L35" s="123">
        <v>0</v>
      </c>
      <c r="M35" s="123">
        <v>0</v>
      </c>
      <c r="N35" s="123">
        <v>0</v>
      </c>
      <c r="O35" s="123">
        <v>4</v>
      </c>
      <c r="P35" s="123">
        <v>0</v>
      </c>
      <c r="Q35" s="123">
        <v>0</v>
      </c>
      <c r="R35" s="123">
        <v>0</v>
      </c>
      <c r="S35" s="123">
        <v>4</v>
      </c>
      <c r="T35" s="123">
        <v>2</v>
      </c>
      <c r="U35" s="123">
        <v>2</v>
      </c>
      <c r="V35" s="123">
        <v>4</v>
      </c>
      <c r="W35" s="123">
        <v>12</v>
      </c>
      <c r="X35" s="125">
        <v>0.08571428571428572</v>
      </c>
    </row>
    <row r="36" spans="1:24" ht="15">
      <c r="A36" s="123">
        <v>3</v>
      </c>
      <c r="B36" s="124" t="s">
        <v>209</v>
      </c>
      <c r="C36" s="124" t="s">
        <v>83</v>
      </c>
      <c r="D36" s="123">
        <v>10</v>
      </c>
      <c r="E36" s="123">
        <v>351</v>
      </c>
      <c r="F36" s="123">
        <v>9.486486486486486</v>
      </c>
      <c r="G36" s="124" t="s">
        <v>84</v>
      </c>
      <c r="H36" s="123">
        <v>0</v>
      </c>
      <c r="I36" s="123">
        <v>0</v>
      </c>
      <c r="J36" s="123">
        <v>0</v>
      </c>
      <c r="K36" s="123">
        <v>479</v>
      </c>
      <c r="L36" s="123">
        <v>0</v>
      </c>
      <c r="M36" s="123">
        <v>0</v>
      </c>
      <c r="N36" s="123">
        <v>0</v>
      </c>
      <c r="O36" s="123">
        <v>4</v>
      </c>
      <c r="P36" s="123">
        <v>0</v>
      </c>
      <c r="Q36" s="123">
        <v>0</v>
      </c>
      <c r="R36" s="123">
        <v>0</v>
      </c>
      <c r="S36" s="123">
        <v>8</v>
      </c>
      <c r="T36" s="123">
        <v>2</v>
      </c>
      <c r="U36" s="123">
        <v>2</v>
      </c>
      <c r="V36" s="123">
        <v>4</v>
      </c>
      <c r="W36" s="123">
        <v>16</v>
      </c>
      <c r="X36" s="125">
        <v>0.033402922755741124</v>
      </c>
    </row>
    <row r="37" spans="1:24" ht="15">
      <c r="A37" s="123">
        <v>3</v>
      </c>
      <c r="B37" s="124" t="s">
        <v>209</v>
      </c>
      <c r="C37" s="124" t="s">
        <v>85</v>
      </c>
      <c r="D37" s="123">
        <v>7</v>
      </c>
      <c r="E37" s="123">
        <v>179</v>
      </c>
      <c r="F37" s="123">
        <v>4.837837837837838</v>
      </c>
      <c r="G37" s="124" t="s">
        <v>86</v>
      </c>
      <c r="H37" s="123">
        <v>0</v>
      </c>
      <c r="I37" s="123">
        <v>0</v>
      </c>
      <c r="J37" s="123">
        <v>0</v>
      </c>
      <c r="K37" s="123">
        <v>174</v>
      </c>
      <c r="L37" s="123">
        <v>1</v>
      </c>
      <c r="M37" s="123">
        <v>2</v>
      </c>
      <c r="N37" s="123">
        <v>2</v>
      </c>
      <c r="O37" s="123">
        <v>0</v>
      </c>
      <c r="P37" s="123">
        <v>1</v>
      </c>
      <c r="Q37" s="123">
        <v>0</v>
      </c>
      <c r="R37" s="123">
        <v>0</v>
      </c>
      <c r="S37" s="123">
        <v>5</v>
      </c>
      <c r="T37" s="123">
        <v>0</v>
      </c>
      <c r="U37" s="123">
        <v>0</v>
      </c>
      <c r="V37" s="123">
        <v>0</v>
      </c>
      <c r="W37" s="123">
        <v>9</v>
      </c>
      <c r="X37" s="125">
        <v>0.05172413793103448</v>
      </c>
    </row>
    <row r="38" spans="1:24" ht="15">
      <c r="A38" s="123">
        <v>3</v>
      </c>
      <c r="B38" s="124" t="s">
        <v>209</v>
      </c>
      <c r="C38" s="124" t="s">
        <v>87</v>
      </c>
      <c r="D38" s="123">
        <v>9</v>
      </c>
      <c r="E38" s="123">
        <v>272</v>
      </c>
      <c r="F38" s="123">
        <v>7.351351351351352</v>
      </c>
      <c r="G38" s="124" t="s">
        <v>88</v>
      </c>
      <c r="H38" s="123">
        <v>0</v>
      </c>
      <c r="I38" s="123">
        <v>0</v>
      </c>
      <c r="J38" s="123">
        <v>0</v>
      </c>
      <c r="K38" s="123">
        <v>290</v>
      </c>
      <c r="L38" s="123">
        <v>0</v>
      </c>
      <c r="M38" s="123">
        <v>0</v>
      </c>
      <c r="N38" s="123">
        <v>0</v>
      </c>
      <c r="O38" s="123">
        <v>2</v>
      </c>
      <c r="P38" s="123">
        <v>1</v>
      </c>
      <c r="Q38" s="123">
        <v>0</v>
      </c>
      <c r="R38" s="123">
        <v>1</v>
      </c>
      <c r="S38" s="123">
        <v>8</v>
      </c>
      <c r="T38" s="123">
        <v>0</v>
      </c>
      <c r="U38" s="123">
        <v>0</v>
      </c>
      <c r="V38" s="123">
        <v>0</v>
      </c>
      <c r="W38" s="123">
        <v>12</v>
      </c>
      <c r="X38" s="125">
        <v>0.041379310344827586</v>
      </c>
    </row>
    <row r="39" spans="1:24" ht="15">
      <c r="A39" s="123">
        <v>3</v>
      </c>
      <c r="B39" s="124" t="s">
        <v>209</v>
      </c>
      <c r="C39" s="124" t="s">
        <v>89</v>
      </c>
      <c r="D39" s="123">
        <v>2</v>
      </c>
      <c r="E39" s="123">
        <v>62</v>
      </c>
      <c r="F39" s="123">
        <v>1.6756756756756757</v>
      </c>
      <c r="G39" s="124" t="s">
        <v>90</v>
      </c>
      <c r="H39" s="123">
        <v>24</v>
      </c>
      <c r="I39" s="123">
        <v>0</v>
      </c>
      <c r="J39" s="123">
        <v>0</v>
      </c>
      <c r="K39" s="123">
        <v>61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1</v>
      </c>
      <c r="T39" s="123">
        <v>0</v>
      </c>
      <c r="U39" s="123">
        <v>0</v>
      </c>
      <c r="V39" s="123">
        <v>0</v>
      </c>
      <c r="W39" s="123">
        <v>1</v>
      </c>
      <c r="X39" s="125">
        <v>0.01639344262295082</v>
      </c>
    </row>
    <row r="40" spans="1:24" ht="15">
      <c r="A40" s="123">
        <v>3</v>
      </c>
      <c r="B40" s="124" t="s">
        <v>210</v>
      </c>
      <c r="C40" s="124" t="s">
        <v>91</v>
      </c>
      <c r="D40" s="123">
        <v>7</v>
      </c>
      <c r="E40" s="123">
        <v>247</v>
      </c>
      <c r="F40" s="123">
        <v>6.675675675675675</v>
      </c>
      <c r="G40" s="124" t="s">
        <v>92</v>
      </c>
      <c r="H40" s="123">
        <v>0</v>
      </c>
      <c r="I40" s="123">
        <v>0</v>
      </c>
      <c r="J40" s="123">
        <v>0</v>
      </c>
      <c r="K40" s="123">
        <v>181</v>
      </c>
      <c r="L40" s="123">
        <v>7</v>
      </c>
      <c r="M40" s="123">
        <v>0</v>
      </c>
      <c r="N40" s="123">
        <v>0</v>
      </c>
      <c r="O40" s="123">
        <v>8</v>
      </c>
      <c r="P40" s="123">
        <v>6</v>
      </c>
      <c r="Q40" s="123">
        <v>41</v>
      </c>
      <c r="R40" s="123">
        <v>0</v>
      </c>
      <c r="S40" s="123">
        <v>5</v>
      </c>
      <c r="T40" s="123">
        <v>0</v>
      </c>
      <c r="U40" s="123">
        <v>0</v>
      </c>
      <c r="V40" s="123">
        <v>0</v>
      </c>
      <c r="W40" s="123">
        <v>67</v>
      </c>
      <c r="X40" s="125">
        <v>0.3701657458563536</v>
      </c>
    </row>
    <row r="41" spans="1:24" ht="15">
      <c r="A41" s="123">
        <v>3</v>
      </c>
      <c r="B41" s="124" t="s">
        <v>210</v>
      </c>
      <c r="C41" s="124" t="s">
        <v>93</v>
      </c>
      <c r="D41" s="123">
        <v>9</v>
      </c>
      <c r="E41" s="123">
        <v>292</v>
      </c>
      <c r="F41" s="123">
        <v>7.891891891891892</v>
      </c>
      <c r="G41" s="124" t="s">
        <v>94</v>
      </c>
      <c r="H41" s="123">
        <v>0</v>
      </c>
      <c r="I41" s="123">
        <v>0</v>
      </c>
      <c r="J41" s="123">
        <v>0</v>
      </c>
      <c r="K41" s="123">
        <v>169</v>
      </c>
      <c r="L41" s="123">
        <v>6</v>
      </c>
      <c r="M41" s="123">
        <v>5</v>
      </c>
      <c r="N41" s="123">
        <v>1</v>
      </c>
      <c r="O41" s="123">
        <v>8</v>
      </c>
      <c r="P41" s="123">
        <v>4</v>
      </c>
      <c r="Q41" s="123">
        <v>52</v>
      </c>
      <c r="R41" s="123">
        <v>0</v>
      </c>
      <c r="S41" s="123">
        <v>4</v>
      </c>
      <c r="T41" s="123">
        <v>0</v>
      </c>
      <c r="U41" s="123">
        <v>0</v>
      </c>
      <c r="V41" s="123">
        <v>2</v>
      </c>
      <c r="W41" s="123">
        <v>77</v>
      </c>
      <c r="X41" s="125">
        <v>0.4556213017751479</v>
      </c>
    </row>
    <row r="42" spans="1:24" ht="15">
      <c r="A42" s="123">
        <v>3</v>
      </c>
      <c r="B42" s="124" t="s">
        <v>210</v>
      </c>
      <c r="C42" s="124" t="s">
        <v>81</v>
      </c>
      <c r="D42" s="123">
        <v>1</v>
      </c>
      <c r="E42" s="123">
        <v>37</v>
      </c>
      <c r="F42" s="123">
        <v>1</v>
      </c>
      <c r="G42" s="124" t="s">
        <v>82</v>
      </c>
      <c r="H42" s="123">
        <v>0</v>
      </c>
      <c r="I42" s="123">
        <v>0</v>
      </c>
      <c r="J42" s="123">
        <v>0</v>
      </c>
      <c r="K42" s="123">
        <v>3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5">
        <v>0</v>
      </c>
    </row>
    <row r="43" spans="1:24" ht="15">
      <c r="A43" s="123">
        <v>3</v>
      </c>
      <c r="B43" s="124" t="s">
        <v>210</v>
      </c>
      <c r="C43" s="124" t="s">
        <v>95</v>
      </c>
      <c r="D43" s="123">
        <v>6</v>
      </c>
      <c r="E43" s="123">
        <v>189</v>
      </c>
      <c r="F43" s="123">
        <v>5.108108108108108</v>
      </c>
      <c r="G43" s="124" t="s">
        <v>96</v>
      </c>
      <c r="H43" s="123">
        <v>0</v>
      </c>
      <c r="I43" s="123">
        <v>0</v>
      </c>
      <c r="J43" s="123">
        <v>0</v>
      </c>
      <c r="K43" s="123">
        <v>154</v>
      </c>
      <c r="L43" s="123">
        <v>6</v>
      </c>
      <c r="M43" s="123">
        <v>2</v>
      </c>
      <c r="N43" s="123">
        <v>2</v>
      </c>
      <c r="O43" s="123">
        <v>7</v>
      </c>
      <c r="P43" s="123">
        <v>7</v>
      </c>
      <c r="Q43" s="123">
        <v>26</v>
      </c>
      <c r="R43" s="123">
        <v>0</v>
      </c>
      <c r="S43" s="123">
        <v>5</v>
      </c>
      <c r="T43" s="123">
        <v>0</v>
      </c>
      <c r="U43" s="123">
        <v>0</v>
      </c>
      <c r="V43" s="123">
        <v>0</v>
      </c>
      <c r="W43" s="123">
        <v>53</v>
      </c>
      <c r="X43" s="125">
        <v>0.34415584415584416</v>
      </c>
    </row>
    <row r="44" spans="1:24" ht="15">
      <c r="A44" s="123">
        <v>3</v>
      </c>
      <c r="B44" s="124" t="s">
        <v>211</v>
      </c>
      <c r="C44" s="124" t="s">
        <v>17</v>
      </c>
      <c r="D44" s="123">
        <v>1</v>
      </c>
      <c r="E44" s="123">
        <v>21.5</v>
      </c>
      <c r="F44" s="123">
        <v>0.581081081081081</v>
      </c>
      <c r="G44" s="124" t="s">
        <v>17</v>
      </c>
      <c r="H44" s="123">
        <v>24</v>
      </c>
      <c r="I44" s="123">
        <v>0</v>
      </c>
      <c r="J44" s="123">
        <v>0</v>
      </c>
      <c r="K44" s="123">
        <v>24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5">
        <v>0</v>
      </c>
    </row>
    <row r="45" spans="1:24" ht="15">
      <c r="A45" s="123">
        <v>4</v>
      </c>
      <c r="B45" s="124" t="s">
        <v>208</v>
      </c>
      <c r="C45" s="124" t="s">
        <v>98</v>
      </c>
      <c r="D45" s="123">
        <v>10</v>
      </c>
      <c r="E45" s="123">
        <v>368</v>
      </c>
      <c r="F45" s="123">
        <v>9.945945945945946</v>
      </c>
      <c r="G45" s="124" t="s">
        <v>99</v>
      </c>
      <c r="H45" s="123">
        <v>492</v>
      </c>
      <c r="I45" s="123">
        <v>0</v>
      </c>
      <c r="J45" s="123">
        <v>0</v>
      </c>
      <c r="K45" s="123">
        <v>496</v>
      </c>
      <c r="L45" s="123">
        <v>5</v>
      </c>
      <c r="M45" s="123">
        <v>18</v>
      </c>
      <c r="N45" s="123">
        <v>6</v>
      </c>
      <c r="O45" s="123">
        <v>2</v>
      </c>
      <c r="P45" s="123">
        <v>2</v>
      </c>
      <c r="Q45" s="123">
        <v>5</v>
      </c>
      <c r="R45" s="123">
        <v>0</v>
      </c>
      <c r="S45" s="123">
        <v>2</v>
      </c>
      <c r="T45" s="123">
        <v>0</v>
      </c>
      <c r="U45" s="123">
        <v>1</v>
      </c>
      <c r="V45" s="123">
        <v>1</v>
      </c>
      <c r="W45" s="123">
        <v>23</v>
      </c>
      <c r="X45" s="125">
        <v>0.046370967741935484</v>
      </c>
    </row>
    <row r="46" spans="1:24" ht="15">
      <c r="A46" s="123">
        <v>4</v>
      </c>
      <c r="B46" s="124" t="s">
        <v>208</v>
      </c>
      <c r="C46" s="124" t="s">
        <v>100</v>
      </c>
      <c r="D46" s="123">
        <v>9</v>
      </c>
      <c r="E46" s="123">
        <v>309</v>
      </c>
      <c r="F46" s="123">
        <v>8.35135135135135</v>
      </c>
      <c r="G46" s="124" t="s">
        <v>101</v>
      </c>
      <c r="H46" s="123">
        <v>574</v>
      </c>
      <c r="I46" s="123">
        <v>0</v>
      </c>
      <c r="J46" s="123">
        <v>0</v>
      </c>
      <c r="K46" s="123">
        <v>574</v>
      </c>
      <c r="L46" s="123">
        <v>7</v>
      </c>
      <c r="M46" s="123">
        <v>11</v>
      </c>
      <c r="N46" s="123">
        <v>3</v>
      </c>
      <c r="O46" s="123">
        <v>7</v>
      </c>
      <c r="P46" s="123">
        <v>5</v>
      </c>
      <c r="Q46" s="123">
        <v>11</v>
      </c>
      <c r="R46" s="123">
        <v>0</v>
      </c>
      <c r="S46" s="123">
        <v>12</v>
      </c>
      <c r="T46" s="123">
        <v>0</v>
      </c>
      <c r="U46" s="123">
        <v>0</v>
      </c>
      <c r="V46" s="123">
        <v>0</v>
      </c>
      <c r="W46" s="123">
        <v>45</v>
      </c>
      <c r="X46" s="125">
        <v>0.078397212543554</v>
      </c>
    </row>
    <row r="47" spans="1:24" ht="15">
      <c r="A47" s="123">
        <v>4</v>
      </c>
      <c r="B47" s="124" t="s">
        <v>208</v>
      </c>
      <c r="C47" s="124" t="s">
        <v>102</v>
      </c>
      <c r="D47" s="123">
        <v>8</v>
      </c>
      <c r="E47" s="123">
        <v>157</v>
      </c>
      <c r="F47" s="123">
        <v>4.243243243243243</v>
      </c>
      <c r="G47" s="124" t="s">
        <v>103</v>
      </c>
      <c r="H47" s="123">
        <v>205</v>
      </c>
      <c r="I47" s="123">
        <v>0</v>
      </c>
      <c r="J47" s="123">
        <v>28</v>
      </c>
      <c r="K47" s="123">
        <v>233</v>
      </c>
      <c r="L47" s="123">
        <v>4</v>
      </c>
      <c r="M47" s="123">
        <v>19</v>
      </c>
      <c r="N47" s="123">
        <v>3</v>
      </c>
      <c r="O47" s="123">
        <v>2</v>
      </c>
      <c r="P47" s="123">
        <v>1</v>
      </c>
      <c r="Q47" s="123">
        <v>6</v>
      </c>
      <c r="R47" s="123">
        <v>1</v>
      </c>
      <c r="S47" s="123">
        <v>3</v>
      </c>
      <c r="T47" s="123">
        <v>0</v>
      </c>
      <c r="U47" s="123">
        <v>0</v>
      </c>
      <c r="V47" s="123">
        <v>0</v>
      </c>
      <c r="W47" s="123">
        <v>20</v>
      </c>
      <c r="X47" s="125">
        <v>0.08583690987124463</v>
      </c>
    </row>
    <row r="48" spans="1:24" ht="15">
      <c r="A48" s="123">
        <v>4</v>
      </c>
      <c r="B48" s="124" t="s">
        <v>208</v>
      </c>
      <c r="C48" s="124" t="s">
        <v>104</v>
      </c>
      <c r="D48" s="123">
        <v>7</v>
      </c>
      <c r="E48" s="123">
        <v>235</v>
      </c>
      <c r="F48" s="123">
        <v>6.351351351351352</v>
      </c>
      <c r="G48" s="124" t="s">
        <v>105</v>
      </c>
      <c r="H48" s="123">
        <v>84</v>
      </c>
      <c r="I48" s="123">
        <v>0</v>
      </c>
      <c r="J48" s="123">
        <v>97</v>
      </c>
      <c r="K48" s="123">
        <v>181</v>
      </c>
      <c r="L48" s="123">
        <v>1</v>
      </c>
      <c r="M48" s="123">
        <v>8</v>
      </c>
      <c r="N48" s="123">
        <v>2</v>
      </c>
      <c r="O48" s="123">
        <v>1</v>
      </c>
      <c r="P48" s="123">
        <v>1</v>
      </c>
      <c r="Q48" s="123">
        <v>0</v>
      </c>
      <c r="R48" s="123">
        <v>0</v>
      </c>
      <c r="S48" s="123">
        <v>1</v>
      </c>
      <c r="T48" s="123">
        <v>0</v>
      </c>
      <c r="U48" s="123">
        <v>0</v>
      </c>
      <c r="V48" s="123">
        <v>0</v>
      </c>
      <c r="W48" s="123">
        <v>6</v>
      </c>
      <c r="X48" s="125">
        <v>0.03314917127071823</v>
      </c>
    </row>
    <row r="49" spans="1:24" ht="15">
      <c r="A49" s="123">
        <v>4</v>
      </c>
      <c r="B49" s="124" t="s">
        <v>208</v>
      </c>
      <c r="C49" s="124" t="s">
        <v>106</v>
      </c>
      <c r="D49" s="123">
        <v>7</v>
      </c>
      <c r="E49" s="123">
        <v>145</v>
      </c>
      <c r="F49" s="123">
        <v>3.918918918918919</v>
      </c>
      <c r="G49" s="124" t="s">
        <v>107</v>
      </c>
      <c r="H49" s="123">
        <v>255</v>
      </c>
      <c r="I49" s="123">
        <v>0</v>
      </c>
      <c r="J49" s="123">
        <v>5</v>
      </c>
      <c r="K49" s="123">
        <v>260</v>
      </c>
      <c r="L49" s="123">
        <v>0</v>
      </c>
      <c r="M49" s="123">
        <v>14</v>
      </c>
      <c r="N49" s="123">
        <v>2</v>
      </c>
      <c r="O49" s="123">
        <v>2</v>
      </c>
      <c r="P49" s="123">
        <v>1</v>
      </c>
      <c r="Q49" s="123">
        <v>5</v>
      </c>
      <c r="R49" s="123">
        <v>0</v>
      </c>
      <c r="S49" s="123">
        <v>2</v>
      </c>
      <c r="T49" s="123">
        <v>0</v>
      </c>
      <c r="U49" s="123">
        <v>0</v>
      </c>
      <c r="V49" s="123">
        <v>0</v>
      </c>
      <c r="W49" s="123">
        <v>12</v>
      </c>
      <c r="X49" s="125">
        <v>0.046153846153846156</v>
      </c>
    </row>
    <row r="50" spans="1:24" ht="15">
      <c r="A50" s="123">
        <v>4</v>
      </c>
      <c r="B50" s="124" t="s">
        <v>208</v>
      </c>
      <c r="C50" s="124" t="s">
        <v>108</v>
      </c>
      <c r="D50" s="123">
        <v>11</v>
      </c>
      <c r="E50" s="123">
        <v>380</v>
      </c>
      <c r="F50" s="123">
        <v>10.27027027027027</v>
      </c>
      <c r="G50" s="124" t="s">
        <v>109</v>
      </c>
      <c r="H50" s="123">
        <v>454</v>
      </c>
      <c r="I50" s="123">
        <v>0</v>
      </c>
      <c r="J50" s="123">
        <v>0</v>
      </c>
      <c r="K50" s="123">
        <v>457</v>
      </c>
      <c r="L50" s="123">
        <v>7</v>
      </c>
      <c r="M50" s="123">
        <v>17</v>
      </c>
      <c r="N50" s="123">
        <v>3</v>
      </c>
      <c r="O50" s="123">
        <v>4</v>
      </c>
      <c r="P50" s="123">
        <v>2</v>
      </c>
      <c r="Q50" s="123">
        <v>6</v>
      </c>
      <c r="R50" s="123">
        <v>2</v>
      </c>
      <c r="S50" s="123">
        <v>8</v>
      </c>
      <c r="T50" s="123">
        <v>0</v>
      </c>
      <c r="U50" s="123">
        <v>0</v>
      </c>
      <c r="V50" s="123">
        <v>0</v>
      </c>
      <c r="W50" s="123">
        <v>32</v>
      </c>
      <c r="X50" s="125">
        <v>0.0700218818380744</v>
      </c>
    </row>
    <row r="51" spans="1:24" ht="15">
      <c r="A51" s="123">
        <v>4</v>
      </c>
      <c r="B51" s="124" t="s">
        <v>208</v>
      </c>
      <c r="C51" s="124" t="s">
        <v>257</v>
      </c>
      <c r="D51" s="123">
        <v>7</v>
      </c>
      <c r="E51" s="123">
        <v>252</v>
      </c>
      <c r="F51" s="123">
        <v>6.8108108108108105</v>
      </c>
      <c r="G51" s="124" t="s">
        <v>111</v>
      </c>
      <c r="H51" s="123">
        <v>322</v>
      </c>
      <c r="I51" s="123">
        <v>0</v>
      </c>
      <c r="J51" s="123">
        <v>0</v>
      </c>
      <c r="K51" s="123">
        <v>323</v>
      </c>
      <c r="L51" s="123">
        <v>5</v>
      </c>
      <c r="M51" s="123">
        <v>5</v>
      </c>
      <c r="N51" s="123">
        <v>1</v>
      </c>
      <c r="O51" s="123">
        <v>2</v>
      </c>
      <c r="P51" s="123">
        <v>4</v>
      </c>
      <c r="Q51" s="123">
        <v>14</v>
      </c>
      <c r="R51" s="123">
        <v>0</v>
      </c>
      <c r="S51" s="123">
        <v>6</v>
      </c>
      <c r="T51" s="123">
        <v>0</v>
      </c>
      <c r="U51" s="123">
        <v>1</v>
      </c>
      <c r="V51" s="123">
        <v>1</v>
      </c>
      <c r="W51" s="123">
        <v>33</v>
      </c>
      <c r="X51" s="125">
        <v>0.1021671826625387</v>
      </c>
    </row>
    <row r="52" spans="1:24" ht="15">
      <c r="A52" s="123">
        <v>4</v>
      </c>
      <c r="B52" s="124" t="s">
        <v>208</v>
      </c>
      <c r="C52" s="124" t="s">
        <v>112</v>
      </c>
      <c r="D52" s="123">
        <v>10</v>
      </c>
      <c r="E52" s="123">
        <v>241.5</v>
      </c>
      <c r="F52" s="123">
        <v>6.527027027027027</v>
      </c>
      <c r="G52" s="124" t="s">
        <v>113</v>
      </c>
      <c r="H52" s="123">
        <v>347</v>
      </c>
      <c r="I52" s="123">
        <v>0</v>
      </c>
      <c r="J52" s="123">
        <v>0</v>
      </c>
      <c r="K52" s="123">
        <v>348</v>
      </c>
      <c r="L52" s="123">
        <v>1</v>
      </c>
      <c r="M52" s="123">
        <v>14</v>
      </c>
      <c r="N52" s="123">
        <v>2</v>
      </c>
      <c r="O52" s="123">
        <v>7</v>
      </c>
      <c r="P52" s="123">
        <v>6</v>
      </c>
      <c r="Q52" s="123">
        <v>4</v>
      </c>
      <c r="R52" s="123">
        <v>0</v>
      </c>
      <c r="S52" s="123">
        <v>5</v>
      </c>
      <c r="T52" s="123">
        <v>0</v>
      </c>
      <c r="U52" s="123">
        <v>0</v>
      </c>
      <c r="V52" s="123">
        <v>0</v>
      </c>
      <c r="W52" s="123">
        <v>25</v>
      </c>
      <c r="X52" s="125">
        <v>0.07183908045977011</v>
      </c>
    </row>
    <row r="53" spans="1:24" ht="15">
      <c r="A53" s="123">
        <v>4</v>
      </c>
      <c r="B53" s="124" t="s">
        <v>209</v>
      </c>
      <c r="C53" s="124" t="s">
        <v>247</v>
      </c>
      <c r="D53" s="123">
        <v>1</v>
      </c>
      <c r="E53" s="123">
        <v>37</v>
      </c>
      <c r="F53" s="123">
        <v>1</v>
      </c>
      <c r="G53" s="124" t="s">
        <v>248</v>
      </c>
      <c r="H53" s="123">
        <v>0</v>
      </c>
      <c r="I53" s="123">
        <v>0</v>
      </c>
      <c r="J53" s="123">
        <v>0</v>
      </c>
      <c r="K53" s="123">
        <v>9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5">
        <v>0</v>
      </c>
    </row>
    <row r="54" spans="1:24" ht="15">
      <c r="A54" s="123">
        <v>4</v>
      </c>
      <c r="B54" s="124" t="s">
        <v>209</v>
      </c>
      <c r="C54" s="124" t="s">
        <v>258</v>
      </c>
      <c r="D54" s="123">
        <v>2</v>
      </c>
      <c r="E54" s="123">
        <v>74</v>
      </c>
      <c r="F54" s="123">
        <v>2</v>
      </c>
      <c r="G54" s="124" t="s">
        <v>249</v>
      </c>
      <c r="H54" s="123">
        <v>0</v>
      </c>
      <c r="I54" s="123">
        <v>0</v>
      </c>
      <c r="J54" s="123">
        <v>0</v>
      </c>
      <c r="K54" s="123">
        <v>42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5">
        <v>0</v>
      </c>
    </row>
    <row r="55" spans="1:24" ht="15">
      <c r="A55" s="123">
        <v>4</v>
      </c>
      <c r="B55" s="124" t="s">
        <v>211</v>
      </c>
      <c r="C55" s="124" t="s">
        <v>114</v>
      </c>
      <c r="D55" s="123">
        <v>8</v>
      </c>
      <c r="E55" s="123">
        <v>289</v>
      </c>
      <c r="F55" s="123">
        <v>7.8108108108108105</v>
      </c>
      <c r="G55" s="124" t="s">
        <v>115</v>
      </c>
      <c r="H55" s="123">
        <v>4</v>
      </c>
      <c r="I55" s="123">
        <v>0</v>
      </c>
      <c r="J55" s="123">
        <v>267</v>
      </c>
      <c r="K55" s="123">
        <v>271</v>
      </c>
      <c r="L55" s="123">
        <v>2</v>
      </c>
      <c r="M55" s="123">
        <v>0</v>
      </c>
      <c r="N55" s="123">
        <v>0</v>
      </c>
      <c r="O55" s="123">
        <v>0</v>
      </c>
      <c r="P55" s="123">
        <v>0</v>
      </c>
      <c r="Q55" s="123">
        <v>8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10</v>
      </c>
      <c r="X55" s="125">
        <v>0.03690036900369004</v>
      </c>
    </row>
    <row r="56" spans="1:24" ht="15">
      <c r="A56" s="123">
        <v>4</v>
      </c>
      <c r="B56" s="124" t="s">
        <v>211</v>
      </c>
      <c r="C56" s="124" t="s">
        <v>116</v>
      </c>
      <c r="D56" s="123">
        <v>3</v>
      </c>
      <c r="E56" s="123">
        <v>104</v>
      </c>
      <c r="F56" s="123">
        <v>2.810810810810811</v>
      </c>
      <c r="G56" s="124" t="s">
        <v>117</v>
      </c>
      <c r="H56" s="123">
        <v>0</v>
      </c>
      <c r="I56" s="123">
        <v>0</v>
      </c>
      <c r="J56" s="123">
        <v>76</v>
      </c>
      <c r="K56" s="123">
        <v>76</v>
      </c>
      <c r="L56" s="123">
        <v>1</v>
      </c>
      <c r="M56" s="123">
        <v>0</v>
      </c>
      <c r="N56" s="123">
        <v>0</v>
      </c>
      <c r="O56" s="123">
        <v>0</v>
      </c>
      <c r="P56" s="123">
        <v>1</v>
      </c>
      <c r="Q56" s="123">
        <v>2</v>
      </c>
      <c r="R56" s="123">
        <v>0</v>
      </c>
      <c r="S56" s="123">
        <v>3</v>
      </c>
      <c r="T56" s="123">
        <v>0</v>
      </c>
      <c r="U56" s="123">
        <v>0</v>
      </c>
      <c r="V56" s="123">
        <v>0</v>
      </c>
      <c r="W56" s="123">
        <v>7</v>
      </c>
      <c r="X56" s="125">
        <v>0.09210526315789473</v>
      </c>
    </row>
    <row r="57" spans="1:24" ht="15">
      <c r="A57" s="123">
        <v>4</v>
      </c>
      <c r="B57" s="124" t="s">
        <v>211</v>
      </c>
      <c r="C57" s="124" t="s">
        <v>118</v>
      </c>
      <c r="D57" s="123">
        <v>7</v>
      </c>
      <c r="E57" s="123">
        <v>259</v>
      </c>
      <c r="F57" s="123">
        <v>7</v>
      </c>
      <c r="G57" s="124" t="s">
        <v>119</v>
      </c>
      <c r="H57" s="123">
        <v>0</v>
      </c>
      <c r="I57" s="123">
        <v>0</v>
      </c>
      <c r="J57" s="123">
        <v>207</v>
      </c>
      <c r="K57" s="123">
        <v>207</v>
      </c>
      <c r="L57" s="123">
        <v>0</v>
      </c>
      <c r="M57" s="123">
        <v>0</v>
      </c>
      <c r="N57" s="123">
        <v>0</v>
      </c>
      <c r="O57" s="123">
        <v>0</v>
      </c>
      <c r="P57" s="123">
        <v>2</v>
      </c>
      <c r="Q57" s="123">
        <v>18</v>
      </c>
      <c r="R57" s="123">
        <v>0</v>
      </c>
      <c r="S57" s="123">
        <v>3</v>
      </c>
      <c r="T57" s="123">
        <v>0</v>
      </c>
      <c r="U57" s="123">
        <v>0</v>
      </c>
      <c r="V57" s="123">
        <v>0</v>
      </c>
      <c r="W57" s="123">
        <v>23</v>
      </c>
      <c r="X57" s="125">
        <v>0.1111111111111111</v>
      </c>
    </row>
    <row r="58" spans="1:24" ht="15">
      <c r="A58" s="123">
        <v>4</v>
      </c>
      <c r="B58" s="124" t="s">
        <v>211</v>
      </c>
      <c r="C58" s="124" t="s">
        <v>120</v>
      </c>
      <c r="D58" s="123">
        <v>7</v>
      </c>
      <c r="E58" s="123">
        <v>119.5</v>
      </c>
      <c r="F58" s="123">
        <v>3.22972972972973</v>
      </c>
      <c r="G58" s="124" t="s">
        <v>121</v>
      </c>
      <c r="H58" s="123">
        <v>26</v>
      </c>
      <c r="I58" s="123">
        <v>0</v>
      </c>
      <c r="J58" s="123">
        <v>82</v>
      </c>
      <c r="K58" s="123">
        <v>108</v>
      </c>
      <c r="L58" s="123">
        <v>0</v>
      </c>
      <c r="M58" s="123">
        <v>5</v>
      </c>
      <c r="N58" s="123">
        <v>1</v>
      </c>
      <c r="O58" s="123">
        <v>1</v>
      </c>
      <c r="P58" s="123">
        <v>1</v>
      </c>
      <c r="Q58" s="123">
        <v>3</v>
      </c>
      <c r="R58" s="123">
        <v>0</v>
      </c>
      <c r="S58" s="123">
        <v>1</v>
      </c>
      <c r="T58" s="123">
        <v>0</v>
      </c>
      <c r="U58" s="123">
        <v>0</v>
      </c>
      <c r="V58" s="123">
        <v>0</v>
      </c>
      <c r="W58" s="123">
        <v>7</v>
      </c>
      <c r="X58" s="125">
        <v>0.06481481481481481</v>
      </c>
    </row>
    <row r="59" spans="1:24" ht="15">
      <c r="A59" s="123">
        <v>4</v>
      </c>
      <c r="B59" s="124" t="s">
        <v>211</v>
      </c>
      <c r="C59" s="124" t="s">
        <v>122</v>
      </c>
      <c r="D59" s="123">
        <v>1</v>
      </c>
      <c r="E59" s="123">
        <v>36</v>
      </c>
      <c r="F59" s="123">
        <v>0.972972972972973</v>
      </c>
      <c r="G59" s="124" t="s">
        <v>17</v>
      </c>
      <c r="H59" s="123">
        <v>0</v>
      </c>
      <c r="I59" s="123">
        <v>0</v>
      </c>
      <c r="J59" s="123">
        <v>41</v>
      </c>
      <c r="K59" s="123">
        <v>41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23">
        <v>0</v>
      </c>
      <c r="V59" s="123">
        <v>0</v>
      </c>
      <c r="W59" s="123">
        <v>0</v>
      </c>
      <c r="X59" s="125">
        <v>0</v>
      </c>
    </row>
    <row r="60" spans="1:24" ht="15">
      <c r="A60" s="123">
        <v>4</v>
      </c>
      <c r="B60" s="124" t="s">
        <v>211</v>
      </c>
      <c r="C60" s="124" t="s">
        <v>122</v>
      </c>
      <c r="D60" s="123">
        <v>6</v>
      </c>
      <c r="E60" s="123">
        <v>195</v>
      </c>
      <c r="F60" s="123">
        <v>5.27027027027027</v>
      </c>
      <c r="G60" s="124" t="s">
        <v>123</v>
      </c>
      <c r="H60" s="123">
        <v>0</v>
      </c>
      <c r="I60" s="123">
        <v>0</v>
      </c>
      <c r="J60" s="123">
        <v>181</v>
      </c>
      <c r="K60" s="123">
        <v>181</v>
      </c>
      <c r="L60" s="123">
        <v>4</v>
      </c>
      <c r="M60" s="123">
        <v>5</v>
      </c>
      <c r="N60" s="123">
        <v>1</v>
      </c>
      <c r="O60" s="123">
        <v>3</v>
      </c>
      <c r="P60" s="123">
        <v>2</v>
      </c>
      <c r="Q60" s="123">
        <v>5</v>
      </c>
      <c r="R60" s="123">
        <v>0</v>
      </c>
      <c r="S60" s="123">
        <v>3</v>
      </c>
      <c r="T60" s="123">
        <v>0</v>
      </c>
      <c r="U60" s="123">
        <v>0</v>
      </c>
      <c r="V60" s="123">
        <v>0</v>
      </c>
      <c r="W60" s="123">
        <v>18</v>
      </c>
      <c r="X60" s="125">
        <v>0.09944751381215469</v>
      </c>
    </row>
    <row r="61" spans="1:24" ht="15">
      <c r="A61" s="123">
        <v>5</v>
      </c>
      <c r="B61" s="124" t="s">
        <v>206</v>
      </c>
      <c r="C61" s="124" t="s">
        <v>17</v>
      </c>
      <c r="D61" s="123">
        <v>1</v>
      </c>
      <c r="E61" s="123">
        <v>37</v>
      </c>
      <c r="F61" s="123">
        <v>1</v>
      </c>
      <c r="G61" s="124" t="s">
        <v>17</v>
      </c>
      <c r="H61" s="123">
        <v>29</v>
      </c>
      <c r="I61" s="123">
        <v>33</v>
      </c>
      <c r="J61" s="123">
        <v>0</v>
      </c>
      <c r="K61" s="123">
        <v>62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5">
        <v>0</v>
      </c>
    </row>
    <row r="62" spans="1:24" ht="15">
      <c r="A62" s="123">
        <v>5</v>
      </c>
      <c r="B62" s="124" t="s">
        <v>206</v>
      </c>
      <c r="C62" s="124" t="s">
        <v>125</v>
      </c>
      <c r="D62" s="123">
        <v>2</v>
      </c>
      <c r="E62" s="123">
        <v>74</v>
      </c>
      <c r="F62" s="123">
        <v>2</v>
      </c>
      <c r="G62" s="124" t="s">
        <v>17</v>
      </c>
      <c r="H62" s="123">
        <v>91</v>
      </c>
      <c r="I62" s="123">
        <v>22</v>
      </c>
      <c r="J62" s="123">
        <v>0</v>
      </c>
      <c r="K62" s="123">
        <v>113</v>
      </c>
      <c r="L62" s="123">
        <v>1</v>
      </c>
      <c r="M62" s="123">
        <v>0</v>
      </c>
      <c r="N62" s="123">
        <v>0</v>
      </c>
      <c r="O62" s="123">
        <v>0</v>
      </c>
      <c r="P62" s="123">
        <v>0</v>
      </c>
      <c r="Q62" s="123">
        <v>3</v>
      </c>
      <c r="R62" s="123">
        <v>0</v>
      </c>
      <c r="S62" s="123">
        <v>3</v>
      </c>
      <c r="T62" s="123">
        <v>0</v>
      </c>
      <c r="U62" s="123">
        <v>0</v>
      </c>
      <c r="V62" s="123">
        <v>0</v>
      </c>
      <c r="W62" s="123">
        <v>7</v>
      </c>
      <c r="X62" s="125">
        <v>0.061946902654867256</v>
      </c>
    </row>
    <row r="63" spans="1:24" ht="15">
      <c r="A63" s="123">
        <v>5</v>
      </c>
      <c r="B63" s="124" t="s">
        <v>206</v>
      </c>
      <c r="C63" s="124" t="s">
        <v>125</v>
      </c>
      <c r="D63" s="123">
        <v>9</v>
      </c>
      <c r="E63" s="123">
        <v>287</v>
      </c>
      <c r="F63" s="123">
        <v>7.756756756756757</v>
      </c>
      <c r="G63" s="124" t="s">
        <v>126</v>
      </c>
      <c r="H63" s="123">
        <v>369</v>
      </c>
      <c r="I63" s="123">
        <v>63</v>
      </c>
      <c r="J63" s="123">
        <v>0</v>
      </c>
      <c r="K63" s="123">
        <v>432</v>
      </c>
      <c r="L63" s="123">
        <v>8</v>
      </c>
      <c r="M63" s="123">
        <v>13</v>
      </c>
      <c r="N63" s="123">
        <v>5</v>
      </c>
      <c r="O63" s="123">
        <v>1</v>
      </c>
      <c r="P63" s="123">
        <v>3</v>
      </c>
      <c r="Q63" s="123">
        <v>10</v>
      </c>
      <c r="R63" s="123">
        <v>0</v>
      </c>
      <c r="S63" s="123">
        <v>6</v>
      </c>
      <c r="T63" s="123">
        <v>0</v>
      </c>
      <c r="U63" s="123">
        <v>0</v>
      </c>
      <c r="V63" s="123">
        <v>0</v>
      </c>
      <c r="W63" s="123">
        <v>33</v>
      </c>
      <c r="X63" s="125">
        <v>0.0763888888888889</v>
      </c>
    </row>
    <row r="64" spans="1:24" ht="15">
      <c r="A64" s="123">
        <v>5</v>
      </c>
      <c r="B64" s="124" t="s">
        <v>206</v>
      </c>
      <c r="C64" s="124" t="s">
        <v>127</v>
      </c>
      <c r="D64" s="123">
        <v>8</v>
      </c>
      <c r="E64" s="123">
        <v>262</v>
      </c>
      <c r="F64" s="123">
        <v>7.081081081081081</v>
      </c>
      <c r="G64" s="124" t="s">
        <v>128</v>
      </c>
      <c r="H64" s="123">
        <v>306</v>
      </c>
      <c r="I64" s="123">
        <v>113</v>
      </c>
      <c r="J64" s="123">
        <v>0</v>
      </c>
      <c r="K64" s="123">
        <v>419</v>
      </c>
      <c r="L64" s="123">
        <v>10</v>
      </c>
      <c r="M64" s="123">
        <v>8</v>
      </c>
      <c r="N64" s="123">
        <v>2</v>
      </c>
      <c r="O64" s="123">
        <v>4</v>
      </c>
      <c r="P64" s="123">
        <v>5</v>
      </c>
      <c r="Q64" s="123">
        <v>8</v>
      </c>
      <c r="R64" s="123">
        <v>0</v>
      </c>
      <c r="S64" s="123">
        <v>14</v>
      </c>
      <c r="T64" s="123">
        <v>0</v>
      </c>
      <c r="U64" s="123">
        <v>0</v>
      </c>
      <c r="V64" s="123">
        <v>0</v>
      </c>
      <c r="W64" s="123">
        <v>43</v>
      </c>
      <c r="X64" s="125">
        <v>0.1026252983293556</v>
      </c>
    </row>
    <row r="65" spans="1:24" ht="15">
      <c r="A65" s="123">
        <v>5</v>
      </c>
      <c r="B65" s="124" t="s">
        <v>206</v>
      </c>
      <c r="C65" s="124" t="s">
        <v>129</v>
      </c>
      <c r="D65" s="123">
        <v>5</v>
      </c>
      <c r="E65" s="123">
        <v>168</v>
      </c>
      <c r="F65" s="123">
        <v>4.54054054054054</v>
      </c>
      <c r="G65" s="124" t="s">
        <v>130</v>
      </c>
      <c r="H65" s="123">
        <v>118</v>
      </c>
      <c r="I65" s="123">
        <v>69</v>
      </c>
      <c r="J65" s="123">
        <v>0</v>
      </c>
      <c r="K65" s="123">
        <v>187</v>
      </c>
      <c r="L65" s="123">
        <v>9</v>
      </c>
      <c r="M65" s="123">
        <v>5</v>
      </c>
      <c r="N65" s="123">
        <v>1</v>
      </c>
      <c r="O65" s="123">
        <v>3</v>
      </c>
      <c r="P65" s="123">
        <v>4</v>
      </c>
      <c r="Q65" s="123">
        <v>3</v>
      </c>
      <c r="R65" s="123">
        <v>1</v>
      </c>
      <c r="S65" s="123">
        <v>5</v>
      </c>
      <c r="T65" s="123">
        <v>0</v>
      </c>
      <c r="U65" s="123">
        <v>0</v>
      </c>
      <c r="V65" s="123">
        <v>0</v>
      </c>
      <c r="W65" s="123">
        <v>26</v>
      </c>
      <c r="X65" s="125">
        <v>0.13903743315508021</v>
      </c>
    </row>
    <row r="66" spans="1:24" ht="15">
      <c r="A66" s="123">
        <v>5</v>
      </c>
      <c r="B66" s="124" t="s">
        <v>206</v>
      </c>
      <c r="C66" s="124" t="s">
        <v>131</v>
      </c>
      <c r="D66" s="123">
        <v>6</v>
      </c>
      <c r="E66" s="123">
        <v>202</v>
      </c>
      <c r="F66" s="123">
        <v>5.45945945945946</v>
      </c>
      <c r="G66" s="124" t="s">
        <v>132</v>
      </c>
      <c r="H66" s="123">
        <v>111</v>
      </c>
      <c r="I66" s="123">
        <v>199</v>
      </c>
      <c r="J66" s="123">
        <v>0</v>
      </c>
      <c r="K66" s="123">
        <v>310</v>
      </c>
      <c r="L66" s="123">
        <v>7</v>
      </c>
      <c r="M66" s="123">
        <v>0</v>
      </c>
      <c r="N66" s="123">
        <v>0</v>
      </c>
      <c r="O66" s="123">
        <v>4</v>
      </c>
      <c r="P66" s="123">
        <v>4</v>
      </c>
      <c r="Q66" s="123">
        <v>4</v>
      </c>
      <c r="R66" s="123">
        <v>0</v>
      </c>
      <c r="S66" s="123">
        <v>4</v>
      </c>
      <c r="T66" s="123">
        <v>0</v>
      </c>
      <c r="U66" s="123">
        <v>0</v>
      </c>
      <c r="V66" s="123">
        <v>0</v>
      </c>
      <c r="W66" s="123">
        <v>23</v>
      </c>
      <c r="X66" s="125">
        <v>0.07419354838709677</v>
      </c>
    </row>
    <row r="67" spans="1:24" ht="15">
      <c r="A67" s="123">
        <v>5</v>
      </c>
      <c r="B67" s="124" t="s">
        <v>206</v>
      </c>
      <c r="C67" s="124" t="s">
        <v>259</v>
      </c>
      <c r="D67" s="123">
        <v>11</v>
      </c>
      <c r="E67" s="123">
        <v>336.25</v>
      </c>
      <c r="F67" s="123">
        <v>9.087837837837839</v>
      </c>
      <c r="G67" s="124" t="s">
        <v>134</v>
      </c>
      <c r="H67" s="123">
        <v>342</v>
      </c>
      <c r="I67" s="123">
        <v>150</v>
      </c>
      <c r="J67" s="123">
        <v>0</v>
      </c>
      <c r="K67" s="123">
        <v>492</v>
      </c>
      <c r="L67" s="123">
        <v>9</v>
      </c>
      <c r="M67" s="123">
        <v>12</v>
      </c>
      <c r="N67" s="123">
        <v>4</v>
      </c>
      <c r="O67" s="123">
        <v>3</v>
      </c>
      <c r="P67" s="123">
        <v>6</v>
      </c>
      <c r="Q67" s="123">
        <v>9</v>
      </c>
      <c r="R67" s="123">
        <v>1</v>
      </c>
      <c r="S67" s="123">
        <v>9</v>
      </c>
      <c r="T67" s="123">
        <v>0</v>
      </c>
      <c r="U67" s="123">
        <v>0</v>
      </c>
      <c r="V67" s="123">
        <v>0</v>
      </c>
      <c r="W67" s="123">
        <v>41</v>
      </c>
      <c r="X67" s="125">
        <v>0.08333333333333333</v>
      </c>
    </row>
    <row r="68" spans="1:24" ht="15">
      <c r="A68" s="123">
        <v>5</v>
      </c>
      <c r="B68" s="124" t="s">
        <v>206</v>
      </c>
      <c r="C68" s="124" t="s">
        <v>260</v>
      </c>
      <c r="D68" s="123">
        <v>11</v>
      </c>
      <c r="E68" s="123">
        <v>265.25</v>
      </c>
      <c r="F68" s="123">
        <v>7.168918918918919</v>
      </c>
      <c r="G68" s="124" t="s">
        <v>136</v>
      </c>
      <c r="H68" s="123">
        <v>219</v>
      </c>
      <c r="I68" s="123">
        <v>188</v>
      </c>
      <c r="J68" s="123">
        <v>0</v>
      </c>
      <c r="K68" s="123">
        <v>407</v>
      </c>
      <c r="L68" s="123">
        <v>13</v>
      </c>
      <c r="M68" s="123">
        <v>24</v>
      </c>
      <c r="N68" s="123">
        <v>4</v>
      </c>
      <c r="O68" s="123">
        <v>12</v>
      </c>
      <c r="P68" s="123">
        <v>12</v>
      </c>
      <c r="Q68" s="123">
        <v>8</v>
      </c>
      <c r="R68" s="123">
        <v>0</v>
      </c>
      <c r="S68" s="123">
        <v>17</v>
      </c>
      <c r="T68" s="123">
        <v>0</v>
      </c>
      <c r="U68" s="123">
        <v>0</v>
      </c>
      <c r="V68" s="123">
        <v>0</v>
      </c>
      <c r="W68" s="123">
        <v>66</v>
      </c>
      <c r="X68" s="125">
        <v>0.16216216216216217</v>
      </c>
    </row>
    <row r="69" spans="1:24" ht="15">
      <c r="A69" s="123">
        <v>5</v>
      </c>
      <c r="B69" s="124" t="s">
        <v>206</v>
      </c>
      <c r="C69" s="124" t="s">
        <v>137</v>
      </c>
      <c r="D69" s="123">
        <v>11</v>
      </c>
      <c r="E69" s="123">
        <v>370.5</v>
      </c>
      <c r="F69" s="123">
        <v>10.013513513513514</v>
      </c>
      <c r="G69" s="124" t="s">
        <v>138</v>
      </c>
      <c r="H69" s="123">
        <v>499</v>
      </c>
      <c r="I69" s="123">
        <v>177</v>
      </c>
      <c r="J69" s="123">
        <v>0</v>
      </c>
      <c r="K69" s="123">
        <v>676</v>
      </c>
      <c r="L69" s="123">
        <v>14</v>
      </c>
      <c r="M69" s="123">
        <v>8</v>
      </c>
      <c r="N69" s="123">
        <v>4</v>
      </c>
      <c r="O69" s="123">
        <v>8</v>
      </c>
      <c r="P69" s="123">
        <v>11</v>
      </c>
      <c r="Q69" s="123">
        <v>14</v>
      </c>
      <c r="R69" s="123">
        <v>0</v>
      </c>
      <c r="S69" s="123">
        <v>20</v>
      </c>
      <c r="T69" s="123">
        <v>2</v>
      </c>
      <c r="U69" s="123">
        <v>2</v>
      </c>
      <c r="V69" s="123">
        <v>4</v>
      </c>
      <c r="W69" s="123">
        <v>75</v>
      </c>
      <c r="X69" s="125">
        <v>0.11094674556213018</v>
      </c>
    </row>
    <row r="70" spans="1:24" ht="15">
      <c r="A70" s="123">
        <v>5</v>
      </c>
      <c r="B70" s="124" t="s">
        <v>206</v>
      </c>
      <c r="C70" s="124" t="s">
        <v>139</v>
      </c>
      <c r="D70" s="123">
        <v>8</v>
      </c>
      <c r="E70" s="123">
        <v>262</v>
      </c>
      <c r="F70" s="123">
        <v>7.081081081081081</v>
      </c>
      <c r="G70" s="124" t="s">
        <v>140</v>
      </c>
      <c r="H70" s="123">
        <v>150</v>
      </c>
      <c r="I70" s="123">
        <v>177</v>
      </c>
      <c r="J70" s="123">
        <v>0</v>
      </c>
      <c r="K70" s="123">
        <v>327</v>
      </c>
      <c r="L70" s="123">
        <v>4</v>
      </c>
      <c r="M70" s="123">
        <v>0</v>
      </c>
      <c r="N70" s="123">
        <v>0</v>
      </c>
      <c r="O70" s="123">
        <v>3</v>
      </c>
      <c r="P70" s="123">
        <v>5</v>
      </c>
      <c r="Q70" s="123">
        <v>7</v>
      </c>
      <c r="R70" s="123">
        <v>0</v>
      </c>
      <c r="S70" s="123">
        <v>4</v>
      </c>
      <c r="T70" s="123">
        <v>1</v>
      </c>
      <c r="U70" s="123">
        <v>1</v>
      </c>
      <c r="V70" s="123">
        <v>2</v>
      </c>
      <c r="W70" s="123">
        <v>25</v>
      </c>
      <c r="X70" s="125">
        <v>0.0764525993883792</v>
      </c>
    </row>
    <row r="71" spans="1:24" ht="15">
      <c r="A71" s="123">
        <v>5</v>
      </c>
      <c r="B71" s="124" t="s">
        <v>206</v>
      </c>
      <c r="C71" s="124" t="s">
        <v>141</v>
      </c>
      <c r="D71" s="123">
        <v>12</v>
      </c>
      <c r="E71" s="123">
        <v>423.5</v>
      </c>
      <c r="F71" s="123">
        <v>11.445945945945946</v>
      </c>
      <c r="G71" s="124" t="s">
        <v>142</v>
      </c>
      <c r="H71" s="123">
        <v>300</v>
      </c>
      <c r="I71" s="123">
        <v>246</v>
      </c>
      <c r="J71" s="123">
        <v>0</v>
      </c>
      <c r="K71" s="123">
        <v>546</v>
      </c>
      <c r="L71" s="123">
        <v>7</v>
      </c>
      <c r="M71" s="123">
        <v>23</v>
      </c>
      <c r="N71" s="123">
        <v>5</v>
      </c>
      <c r="O71" s="123">
        <v>6</v>
      </c>
      <c r="P71" s="123">
        <v>6</v>
      </c>
      <c r="Q71" s="123">
        <v>9</v>
      </c>
      <c r="R71" s="123">
        <v>6</v>
      </c>
      <c r="S71" s="123">
        <v>6</v>
      </c>
      <c r="T71" s="123">
        <v>1</v>
      </c>
      <c r="U71" s="123">
        <v>1</v>
      </c>
      <c r="V71" s="123">
        <v>2</v>
      </c>
      <c r="W71" s="123">
        <v>47</v>
      </c>
      <c r="X71" s="125">
        <v>0.08608058608058608</v>
      </c>
    </row>
    <row r="72" spans="1:24" ht="15">
      <c r="A72" s="123">
        <v>5</v>
      </c>
      <c r="B72" s="124" t="s">
        <v>206</v>
      </c>
      <c r="C72" s="124" t="s">
        <v>143</v>
      </c>
      <c r="D72" s="123">
        <v>10</v>
      </c>
      <c r="E72" s="123">
        <v>298</v>
      </c>
      <c r="F72" s="123">
        <v>8.054054054054054</v>
      </c>
      <c r="G72" s="124" t="s">
        <v>144</v>
      </c>
      <c r="H72" s="123">
        <v>392</v>
      </c>
      <c r="I72" s="123">
        <v>81</v>
      </c>
      <c r="J72" s="123">
        <v>0</v>
      </c>
      <c r="K72" s="123">
        <v>473</v>
      </c>
      <c r="L72" s="123">
        <v>12</v>
      </c>
      <c r="M72" s="123">
        <v>8</v>
      </c>
      <c r="N72" s="123">
        <v>2</v>
      </c>
      <c r="O72" s="123">
        <v>6</v>
      </c>
      <c r="P72" s="123">
        <v>6</v>
      </c>
      <c r="Q72" s="123">
        <v>6</v>
      </c>
      <c r="R72" s="123">
        <v>0</v>
      </c>
      <c r="S72" s="123">
        <v>4</v>
      </c>
      <c r="T72" s="123">
        <v>0</v>
      </c>
      <c r="U72" s="123">
        <v>0</v>
      </c>
      <c r="V72" s="123">
        <v>0</v>
      </c>
      <c r="W72" s="123">
        <v>36</v>
      </c>
      <c r="X72" s="125">
        <v>0.07610993657505286</v>
      </c>
    </row>
    <row r="73" spans="1:24" ht="15">
      <c r="A73" s="123">
        <v>5</v>
      </c>
      <c r="B73" s="124" t="s">
        <v>206</v>
      </c>
      <c r="C73" s="124" t="s">
        <v>145</v>
      </c>
      <c r="D73" s="123">
        <v>8</v>
      </c>
      <c r="E73" s="123">
        <v>296</v>
      </c>
      <c r="F73" s="123">
        <v>8</v>
      </c>
      <c r="G73" s="124" t="s">
        <v>146</v>
      </c>
      <c r="H73" s="123">
        <v>282</v>
      </c>
      <c r="I73" s="123">
        <v>143</v>
      </c>
      <c r="J73" s="123">
        <v>0</v>
      </c>
      <c r="K73" s="123">
        <v>425</v>
      </c>
      <c r="L73" s="123">
        <v>14</v>
      </c>
      <c r="M73" s="123">
        <v>4</v>
      </c>
      <c r="N73" s="123">
        <v>2</v>
      </c>
      <c r="O73" s="123">
        <v>7</v>
      </c>
      <c r="P73" s="123">
        <v>8</v>
      </c>
      <c r="Q73" s="123">
        <v>9</v>
      </c>
      <c r="R73" s="123">
        <v>2</v>
      </c>
      <c r="S73" s="123">
        <v>8</v>
      </c>
      <c r="T73" s="123">
        <v>1</v>
      </c>
      <c r="U73" s="123">
        <v>1</v>
      </c>
      <c r="V73" s="123">
        <v>4</v>
      </c>
      <c r="W73" s="123">
        <v>54</v>
      </c>
      <c r="X73" s="125">
        <v>0.12705882352941175</v>
      </c>
    </row>
    <row r="74" spans="1:24" ht="15">
      <c r="A74" s="123">
        <v>5</v>
      </c>
      <c r="B74" s="124" t="s">
        <v>206</v>
      </c>
      <c r="C74" s="124" t="s">
        <v>261</v>
      </c>
      <c r="D74" s="123">
        <v>8</v>
      </c>
      <c r="E74" s="123">
        <v>296</v>
      </c>
      <c r="F74" s="123">
        <v>8</v>
      </c>
      <c r="G74" s="124" t="s">
        <v>148</v>
      </c>
      <c r="H74" s="123">
        <v>299</v>
      </c>
      <c r="I74" s="123">
        <v>111</v>
      </c>
      <c r="J74" s="123">
        <v>0</v>
      </c>
      <c r="K74" s="123">
        <v>410</v>
      </c>
      <c r="L74" s="123">
        <v>4</v>
      </c>
      <c r="M74" s="123">
        <v>0</v>
      </c>
      <c r="N74" s="123">
        <v>0</v>
      </c>
      <c r="O74" s="123">
        <v>4</v>
      </c>
      <c r="P74" s="123">
        <v>7</v>
      </c>
      <c r="Q74" s="123">
        <v>0</v>
      </c>
      <c r="R74" s="123">
        <v>0</v>
      </c>
      <c r="S74" s="123">
        <v>8</v>
      </c>
      <c r="T74" s="123">
        <v>0</v>
      </c>
      <c r="U74" s="123">
        <v>0</v>
      </c>
      <c r="V74" s="123">
        <v>0</v>
      </c>
      <c r="W74" s="123">
        <v>23</v>
      </c>
      <c r="X74" s="125">
        <v>0.05609756097560976</v>
      </c>
    </row>
    <row r="75" spans="1:24" ht="15">
      <c r="A75" s="123">
        <v>5</v>
      </c>
      <c r="B75" s="124" t="s">
        <v>206</v>
      </c>
      <c r="C75" s="124" t="s">
        <v>149</v>
      </c>
      <c r="D75" s="123">
        <v>8</v>
      </c>
      <c r="E75" s="123">
        <v>224</v>
      </c>
      <c r="F75" s="123">
        <v>6.054054054054054</v>
      </c>
      <c r="G75" s="124" t="s">
        <v>150</v>
      </c>
      <c r="H75" s="123">
        <v>197</v>
      </c>
      <c r="I75" s="123">
        <v>90</v>
      </c>
      <c r="J75" s="123">
        <v>0</v>
      </c>
      <c r="K75" s="123">
        <v>287</v>
      </c>
      <c r="L75" s="123">
        <v>4</v>
      </c>
      <c r="M75" s="123">
        <v>10</v>
      </c>
      <c r="N75" s="123">
        <v>2</v>
      </c>
      <c r="O75" s="123">
        <v>2</v>
      </c>
      <c r="P75" s="123">
        <v>2</v>
      </c>
      <c r="Q75" s="123">
        <v>7</v>
      </c>
      <c r="R75" s="123">
        <v>3</v>
      </c>
      <c r="S75" s="123">
        <v>6</v>
      </c>
      <c r="T75" s="123">
        <v>0</v>
      </c>
      <c r="U75" s="123">
        <v>0</v>
      </c>
      <c r="V75" s="123">
        <v>0</v>
      </c>
      <c r="W75" s="123">
        <v>26</v>
      </c>
      <c r="X75" s="125">
        <v>0.09059233449477352</v>
      </c>
    </row>
    <row r="76" spans="1:24" ht="15">
      <c r="A76" s="123">
        <v>5</v>
      </c>
      <c r="B76" s="124" t="s">
        <v>206</v>
      </c>
      <c r="C76" s="124" t="s">
        <v>151</v>
      </c>
      <c r="D76" s="123">
        <v>7</v>
      </c>
      <c r="E76" s="123">
        <v>225</v>
      </c>
      <c r="F76" s="123">
        <v>6.081081081081081</v>
      </c>
      <c r="G76" s="124" t="s">
        <v>152</v>
      </c>
      <c r="H76" s="123">
        <v>164</v>
      </c>
      <c r="I76" s="123">
        <v>124</v>
      </c>
      <c r="J76" s="123">
        <v>0</v>
      </c>
      <c r="K76" s="123">
        <v>288</v>
      </c>
      <c r="L76" s="123">
        <v>4</v>
      </c>
      <c r="M76" s="123">
        <v>3</v>
      </c>
      <c r="N76" s="123">
        <v>1</v>
      </c>
      <c r="O76" s="123">
        <v>2</v>
      </c>
      <c r="P76" s="123">
        <v>2</v>
      </c>
      <c r="Q76" s="123">
        <v>7</v>
      </c>
      <c r="R76" s="123">
        <v>0</v>
      </c>
      <c r="S76" s="123">
        <v>5</v>
      </c>
      <c r="T76" s="123">
        <v>0</v>
      </c>
      <c r="U76" s="123">
        <v>0</v>
      </c>
      <c r="V76" s="123">
        <v>0</v>
      </c>
      <c r="W76" s="123">
        <v>21</v>
      </c>
      <c r="X76" s="125">
        <v>0.07291666666666667</v>
      </c>
    </row>
    <row r="77" spans="1:24" ht="15">
      <c r="A77" s="123">
        <v>5</v>
      </c>
      <c r="B77" s="124" t="s">
        <v>206</v>
      </c>
      <c r="C77" s="124" t="s">
        <v>262</v>
      </c>
      <c r="D77" s="123">
        <v>8</v>
      </c>
      <c r="E77" s="123">
        <v>274.5</v>
      </c>
      <c r="F77" s="123">
        <v>7.418918918918919</v>
      </c>
      <c r="G77" s="124" t="s">
        <v>156</v>
      </c>
      <c r="H77" s="123">
        <v>309</v>
      </c>
      <c r="I77" s="123">
        <v>107</v>
      </c>
      <c r="J77" s="123">
        <v>0</v>
      </c>
      <c r="K77" s="123">
        <v>416</v>
      </c>
      <c r="L77" s="123">
        <v>8</v>
      </c>
      <c r="M77" s="123">
        <v>14</v>
      </c>
      <c r="N77" s="123">
        <v>4</v>
      </c>
      <c r="O77" s="123">
        <v>3</v>
      </c>
      <c r="P77" s="123">
        <v>4</v>
      </c>
      <c r="Q77" s="123">
        <v>10</v>
      </c>
      <c r="R77" s="123">
        <v>2</v>
      </c>
      <c r="S77" s="123">
        <v>6</v>
      </c>
      <c r="T77" s="123">
        <v>0</v>
      </c>
      <c r="U77" s="123">
        <v>0</v>
      </c>
      <c r="V77" s="123">
        <v>0</v>
      </c>
      <c r="W77" s="123">
        <v>37</v>
      </c>
      <c r="X77" s="125">
        <v>0.0889423076923077</v>
      </c>
    </row>
    <row r="78" spans="1:24" ht="15">
      <c r="A78" s="123">
        <v>5</v>
      </c>
      <c r="B78" s="124" t="s">
        <v>206</v>
      </c>
      <c r="C78" s="124" t="s">
        <v>153</v>
      </c>
      <c r="D78" s="123">
        <v>1</v>
      </c>
      <c r="E78" s="123">
        <v>37</v>
      </c>
      <c r="F78" s="123">
        <v>1</v>
      </c>
      <c r="G78" s="124" t="s">
        <v>17</v>
      </c>
      <c r="H78" s="123">
        <v>58</v>
      </c>
      <c r="I78" s="123">
        <v>8</v>
      </c>
      <c r="J78" s="123">
        <v>0</v>
      </c>
      <c r="K78" s="123">
        <v>132</v>
      </c>
      <c r="L78" s="123">
        <v>2</v>
      </c>
      <c r="M78" s="123">
        <v>18</v>
      </c>
      <c r="N78" s="123">
        <v>2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2</v>
      </c>
      <c r="U78" s="123">
        <v>2</v>
      </c>
      <c r="V78" s="123">
        <v>4</v>
      </c>
      <c r="W78" s="123">
        <v>8</v>
      </c>
      <c r="X78" s="125">
        <v>0.06060606060606061</v>
      </c>
    </row>
    <row r="79" spans="1:24" ht="15">
      <c r="A79" s="123">
        <v>5</v>
      </c>
      <c r="B79" s="124" t="s">
        <v>206</v>
      </c>
      <c r="C79" s="124" t="s">
        <v>153</v>
      </c>
      <c r="D79" s="123">
        <v>11</v>
      </c>
      <c r="E79" s="123">
        <v>400</v>
      </c>
      <c r="F79" s="123">
        <v>10.81081081081081</v>
      </c>
      <c r="G79" s="124" t="s">
        <v>154</v>
      </c>
      <c r="H79" s="123">
        <v>479</v>
      </c>
      <c r="I79" s="123">
        <v>121</v>
      </c>
      <c r="J79" s="123">
        <v>0</v>
      </c>
      <c r="K79" s="123">
        <v>666</v>
      </c>
      <c r="L79" s="123">
        <v>9</v>
      </c>
      <c r="M79" s="123">
        <v>36</v>
      </c>
      <c r="N79" s="123">
        <v>6</v>
      </c>
      <c r="O79" s="123">
        <v>9</v>
      </c>
      <c r="P79" s="123">
        <v>11</v>
      </c>
      <c r="Q79" s="123">
        <v>5</v>
      </c>
      <c r="R79" s="123">
        <v>1</v>
      </c>
      <c r="S79" s="123">
        <v>11</v>
      </c>
      <c r="T79" s="123">
        <v>3</v>
      </c>
      <c r="U79" s="123">
        <v>3</v>
      </c>
      <c r="V79" s="123">
        <v>6</v>
      </c>
      <c r="W79" s="123">
        <v>58</v>
      </c>
      <c r="X79" s="125">
        <v>0.08708708708708708</v>
      </c>
    </row>
    <row r="80" spans="1:24" ht="15">
      <c r="A80" s="123">
        <v>5</v>
      </c>
      <c r="B80" s="124" t="s">
        <v>206</v>
      </c>
      <c r="C80" s="124" t="s">
        <v>157</v>
      </c>
      <c r="D80" s="123">
        <v>9</v>
      </c>
      <c r="E80" s="123">
        <v>269.5</v>
      </c>
      <c r="F80" s="123">
        <v>7.283783783783784</v>
      </c>
      <c r="G80" s="124" t="s">
        <v>158</v>
      </c>
      <c r="H80" s="123">
        <v>363</v>
      </c>
      <c r="I80" s="123">
        <v>88</v>
      </c>
      <c r="J80" s="123">
        <v>0</v>
      </c>
      <c r="K80" s="123">
        <v>451</v>
      </c>
      <c r="L80" s="123">
        <v>13</v>
      </c>
      <c r="M80" s="123">
        <v>12</v>
      </c>
      <c r="N80" s="123">
        <v>4</v>
      </c>
      <c r="O80" s="123">
        <v>6</v>
      </c>
      <c r="P80" s="123">
        <v>7</v>
      </c>
      <c r="Q80" s="123">
        <v>0</v>
      </c>
      <c r="R80" s="123">
        <v>1</v>
      </c>
      <c r="S80" s="123">
        <v>8</v>
      </c>
      <c r="T80" s="123">
        <v>0</v>
      </c>
      <c r="U80" s="123">
        <v>0</v>
      </c>
      <c r="V80" s="123">
        <v>0</v>
      </c>
      <c r="W80" s="123">
        <v>39</v>
      </c>
      <c r="X80" s="125">
        <v>0.08647450110864745</v>
      </c>
    </row>
    <row r="81" spans="1:24" ht="15">
      <c r="A81" s="123">
        <v>5</v>
      </c>
      <c r="B81" s="124" t="s">
        <v>206</v>
      </c>
      <c r="C81" s="124" t="s">
        <v>159</v>
      </c>
      <c r="D81" s="123">
        <v>2</v>
      </c>
      <c r="E81" s="123">
        <v>74</v>
      </c>
      <c r="F81" s="123">
        <v>2</v>
      </c>
      <c r="G81" s="124" t="s">
        <v>160</v>
      </c>
      <c r="H81" s="123">
        <v>57</v>
      </c>
      <c r="I81" s="123">
        <v>10</v>
      </c>
      <c r="J81" s="123">
        <v>0</v>
      </c>
      <c r="K81" s="123">
        <v>67</v>
      </c>
      <c r="L81" s="123">
        <v>1</v>
      </c>
      <c r="M81" s="123">
        <v>0</v>
      </c>
      <c r="N81" s="123"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3">
        <v>0</v>
      </c>
      <c r="V81" s="123">
        <v>0</v>
      </c>
      <c r="W81" s="123">
        <v>1</v>
      </c>
      <c r="X81" s="125">
        <v>0.014925373134328358</v>
      </c>
    </row>
    <row r="82" spans="1:24" ht="15">
      <c r="A82" s="123">
        <v>5</v>
      </c>
      <c r="B82" s="124" t="s">
        <v>206</v>
      </c>
      <c r="C82" s="124" t="s">
        <v>161</v>
      </c>
      <c r="D82" s="123">
        <v>10</v>
      </c>
      <c r="E82" s="123">
        <v>336.5</v>
      </c>
      <c r="F82" s="123">
        <v>9.094594594594595</v>
      </c>
      <c r="G82" s="124" t="s">
        <v>162</v>
      </c>
      <c r="H82" s="123">
        <v>314</v>
      </c>
      <c r="I82" s="123">
        <v>113</v>
      </c>
      <c r="J82" s="123">
        <v>0</v>
      </c>
      <c r="K82" s="123">
        <v>427</v>
      </c>
      <c r="L82" s="123">
        <v>7</v>
      </c>
      <c r="M82" s="123">
        <v>4</v>
      </c>
      <c r="N82" s="123">
        <v>2</v>
      </c>
      <c r="O82" s="123">
        <v>9</v>
      </c>
      <c r="P82" s="123">
        <v>8</v>
      </c>
      <c r="Q82" s="123">
        <v>5</v>
      </c>
      <c r="R82" s="123">
        <v>0</v>
      </c>
      <c r="S82" s="123">
        <v>15</v>
      </c>
      <c r="T82" s="123">
        <v>0</v>
      </c>
      <c r="U82" s="123">
        <v>0</v>
      </c>
      <c r="V82" s="123">
        <v>0</v>
      </c>
      <c r="W82" s="123">
        <v>46</v>
      </c>
      <c r="X82" s="125">
        <v>0.10772833723653395</v>
      </c>
    </row>
    <row r="83" spans="1:24" ht="15">
      <c r="A83" s="123">
        <v>5</v>
      </c>
      <c r="B83" s="124" t="s">
        <v>206</v>
      </c>
      <c r="C83" s="124" t="s">
        <v>163</v>
      </c>
      <c r="D83" s="123">
        <v>3</v>
      </c>
      <c r="E83" s="123">
        <v>111</v>
      </c>
      <c r="F83" s="123">
        <v>3</v>
      </c>
      <c r="G83" s="124" t="s">
        <v>164</v>
      </c>
      <c r="H83" s="123">
        <v>54</v>
      </c>
      <c r="I83" s="123">
        <v>12</v>
      </c>
      <c r="J83" s="123">
        <v>0</v>
      </c>
      <c r="K83" s="123">
        <v>66</v>
      </c>
      <c r="L83" s="123">
        <v>0</v>
      </c>
      <c r="M83" s="123">
        <v>1</v>
      </c>
      <c r="N83" s="123">
        <v>1</v>
      </c>
      <c r="O83" s="123">
        <v>1</v>
      </c>
      <c r="P83" s="123">
        <v>2</v>
      </c>
      <c r="Q83" s="123">
        <v>2</v>
      </c>
      <c r="R83" s="123">
        <v>1</v>
      </c>
      <c r="S83" s="123">
        <v>2</v>
      </c>
      <c r="T83" s="123">
        <v>0</v>
      </c>
      <c r="U83" s="123">
        <v>0</v>
      </c>
      <c r="V83" s="123">
        <v>0</v>
      </c>
      <c r="W83" s="123">
        <v>9</v>
      </c>
      <c r="X83" s="125">
        <v>0.13636363636363635</v>
      </c>
    </row>
    <row r="84" spans="1:24" ht="15">
      <c r="A84" s="123">
        <v>5</v>
      </c>
      <c r="B84" s="124" t="s">
        <v>206</v>
      </c>
      <c r="C84" s="124" t="s">
        <v>165</v>
      </c>
      <c r="D84" s="123">
        <v>9</v>
      </c>
      <c r="E84" s="123">
        <v>333</v>
      </c>
      <c r="F84" s="123">
        <v>9</v>
      </c>
      <c r="G84" s="124" t="s">
        <v>166</v>
      </c>
      <c r="H84" s="123">
        <v>272</v>
      </c>
      <c r="I84" s="123">
        <v>48</v>
      </c>
      <c r="J84" s="123">
        <v>0</v>
      </c>
      <c r="K84" s="123">
        <v>320</v>
      </c>
      <c r="L84" s="123">
        <v>4</v>
      </c>
      <c r="M84" s="123">
        <v>0</v>
      </c>
      <c r="N84" s="123">
        <v>0</v>
      </c>
      <c r="O84" s="123">
        <v>2</v>
      </c>
      <c r="P84" s="123">
        <v>3</v>
      </c>
      <c r="Q84" s="123">
        <v>4</v>
      </c>
      <c r="R84" s="123">
        <v>0</v>
      </c>
      <c r="S84" s="123">
        <v>4</v>
      </c>
      <c r="T84" s="123">
        <v>1</v>
      </c>
      <c r="U84" s="123">
        <v>1</v>
      </c>
      <c r="V84" s="123">
        <v>2</v>
      </c>
      <c r="W84" s="123">
        <v>19</v>
      </c>
      <c r="X84" s="125">
        <v>0.059375</v>
      </c>
    </row>
    <row r="85" spans="1:24" ht="15">
      <c r="A85" s="123">
        <v>5</v>
      </c>
      <c r="B85" s="124" t="s">
        <v>206</v>
      </c>
      <c r="C85" s="124" t="s">
        <v>165</v>
      </c>
      <c r="D85" s="123">
        <v>1</v>
      </c>
      <c r="E85" s="123">
        <v>40</v>
      </c>
      <c r="F85" s="123">
        <v>1.0810810810810811</v>
      </c>
      <c r="G85" s="124" t="s">
        <v>250</v>
      </c>
      <c r="H85" s="123">
        <v>27</v>
      </c>
      <c r="I85" s="123">
        <v>5</v>
      </c>
      <c r="J85" s="123">
        <v>0</v>
      </c>
      <c r="K85" s="123">
        <v>32</v>
      </c>
      <c r="L85" s="123">
        <v>1</v>
      </c>
      <c r="M85" s="123">
        <v>0</v>
      </c>
      <c r="N85" s="123">
        <v>0</v>
      </c>
      <c r="O85" s="123">
        <v>1</v>
      </c>
      <c r="P85" s="123">
        <v>2</v>
      </c>
      <c r="Q85" s="123">
        <v>1</v>
      </c>
      <c r="R85" s="123">
        <v>0</v>
      </c>
      <c r="S85" s="123">
        <v>1</v>
      </c>
      <c r="T85" s="123">
        <v>0</v>
      </c>
      <c r="U85" s="123">
        <v>0</v>
      </c>
      <c r="V85" s="123">
        <v>0</v>
      </c>
      <c r="W85" s="123">
        <v>6</v>
      </c>
      <c r="X85" s="125">
        <v>0.1875</v>
      </c>
    </row>
    <row r="86" spans="1:24" ht="15">
      <c r="A86" s="123">
        <v>5</v>
      </c>
      <c r="B86" s="124" t="s">
        <v>206</v>
      </c>
      <c r="C86" s="124" t="s">
        <v>167</v>
      </c>
      <c r="D86" s="123">
        <v>10</v>
      </c>
      <c r="E86" s="123">
        <v>318.75</v>
      </c>
      <c r="F86" s="123">
        <v>8.614864864864865</v>
      </c>
      <c r="G86" s="124" t="s">
        <v>168</v>
      </c>
      <c r="H86" s="123">
        <v>218</v>
      </c>
      <c r="I86" s="123">
        <v>265</v>
      </c>
      <c r="J86" s="123">
        <v>0</v>
      </c>
      <c r="K86" s="123">
        <v>483</v>
      </c>
      <c r="L86" s="123">
        <v>13</v>
      </c>
      <c r="M86" s="123">
        <v>15</v>
      </c>
      <c r="N86" s="123">
        <v>3</v>
      </c>
      <c r="O86" s="123">
        <v>8</v>
      </c>
      <c r="P86" s="123">
        <v>8</v>
      </c>
      <c r="Q86" s="123">
        <v>4</v>
      </c>
      <c r="R86" s="123">
        <v>0</v>
      </c>
      <c r="S86" s="123">
        <v>13</v>
      </c>
      <c r="T86" s="123">
        <v>1</v>
      </c>
      <c r="U86" s="123">
        <v>1</v>
      </c>
      <c r="V86" s="123">
        <v>2</v>
      </c>
      <c r="W86" s="123">
        <v>51</v>
      </c>
      <c r="X86" s="125">
        <v>0.10559006211180125</v>
      </c>
    </row>
    <row r="87" spans="1:24" ht="15">
      <c r="A87" s="123"/>
      <c r="B87" s="124"/>
      <c r="C87" s="124"/>
      <c r="D87" s="123"/>
      <c r="E87" s="123"/>
      <c r="F87" s="123"/>
      <c r="G87" s="124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5"/>
    </row>
    <row r="88" spans="1:24" ht="15">
      <c r="A88" s="123"/>
      <c r="B88" s="124"/>
      <c r="C88" s="124"/>
      <c r="D88" s="123"/>
      <c r="E88" s="123"/>
      <c r="F88" s="123"/>
      <c r="G88" s="124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5"/>
    </row>
    <row r="89" spans="1:24" ht="15">
      <c r="A89" s="123"/>
      <c r="B89" s="124"/>
      <c r="C89" s="124"/>
      <c r="D89" s="123"/>
      <c r="E89" s="123"/>
      <c r="F89" s="123"/>
      <c r="G89" s="124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5"/>
    </row>
    <row r="90" spans="1:24" ht="15">
      <c r="A90" s="123"/>
      <c r="B90" s="124"/>
      <c r="C90" s="124"/>
      <c r="D90" s="123"/>
      <c r="E90" s="123"/>
      <c r="F90" s="123"/>
      <c r="G90" s="124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5"/>
    </row>
    <row r="91" spans="1:24" ht="15">
      <c r="A91" s="123"/>
      <c r="B91" s="124"/>
      <c r="C91" s="124"/>
      <c r="D91" s="123"/>
      <c r="E91" s="123"/>
      <c r="F91" s="123"/>
      <c r="G91" s="124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5"/>
    </row>
    <row r="92" spans="1:24" ht="15">
      <c r="A92" s="123"/>
      <c r="B92" s="124"/>
      <c r="C92" s="124"/>
      <c r="D92" s="123"/>
      <c r="E92" s="123"/>
      <c r="F92" s="123"/>
      <c r="G92" s="124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5"/>
    </row>
    <row r="93" spans="1:24" ht="15">
      <c r="A93" s="123"/>
      <c r="B93" s="124"/>
      <c r="C93" s="124"/>
      <c r="D93" s="123"/>
      <c r="E93" s="123"/>
      <c r="F93" s="123"/>
      <c r="G93" s="124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5"/>
    </row>
    <row r="94" spans="1:24" ht="15">
      <c r="A94" s="123"/>
      <c r="B94" s="124"/>
      <c r="C94" s="124"/>
      <c r="D94" s="123"/>
      <c r="E94" s="123"/>
      <c r="F94" s="123"/>
      <c r="G94" s="124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5"/>
    </row>
    <row r="95" spans="1:24" ht="15">
      <c r="A95" s="123"/>
      <c r="B95" s="124"/>
      <c r="C95" s="124"/>
      <c r="D95" s="123"/>
      <c r="E95" s="123"/>
      <c r="F95" s="123"/>
      <c r="G95" s="124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5"/>
    </row>
    <row r="96" spans="1:24" ht="15">
      <c r="A96" s="123"/>
      <c r="B96" s="124"/>
      <c r="C96" s="124"/>
      <c r="D96" s="123"/>
      <c r="E96" s="123"/>
      <c r="F96" s="123"/>
      <c r="G96" s="124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5"/>
    </row>
    <row r="97" spans="1:24" ht="15">
      <c r="A97" s="123"/>
      <c r="B97" s="124"/>
      <c r="C97" s="124"/>
      <c r="D97" s="123"/>
      <c r="E97" s="123"/>
      <c r="F97" s="123"/>
      <c r="G97" s="124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5"/>
    </row>
    <row r="98" spans="1:24" ht="15">
      <c r="A98" s="123"/>
      <c r="B98" s="124"/>
      <c r="C98" s="124"/>
      <c r="D98" s="123"/>
      <c r="E98" s="123"/>
      <c r="F98" s="123"/>
      <c r="G98" s="124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5"/>
    </row>
    <row r="99" spans="1:24" ht="15">
      <c r="A99" s="123"/>
      <c r="B99" s="124"/>
      <c r="C99" s="124"/>
      <c r="D99" s="123"/>
      <c r="E99" s="123"/>
      <c r="F99" s="123"/>
      <c r="G99" s="124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5"/>
    </row>
    <row r="100" spans="1:24" ht="15">
      <c r="A100" s="123"/>
      <c r="B100" s="124"/>
      <c r="C100" s="124"/>
      <c r="D100" s="123"/>
      <c r="E100" s="123"/>
      <c r="F100" s="123"/>
      <c r="G100" s="124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5"/>
    </row>
    <row r="101" spans="1:24" ht="15">
      <c r="A101" s="123"/>
      <c r="B101" s="124"/>
      <c r="C101" s="124"/>
      <c r="D101" s="123"/>
      <c r="E101" s="123"/>
      <c r="F101" s="123"/>
      <c r="G101" s="124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5"/>
    </row>
    <row r="102" spans="1:24" ht="15">
      <c r="A102" s="123"/>
      <c r="B102" s="124"/>
      <c r="C102" s="124"/>
      <c r="D102" s="123"/>
      <c r="E102" s="123"/>
      <c r="F102" s="123"/>
      <c r="G102" s="124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5"/>
    </row>
    <row r="103" spans="1:24" ht="15">
      <c r="A103" s="123"/>
      <c r="B103" s="124"/>
      <c r="C103" s="124"/>
      <c r="D103" s="123"/>
      <c r="E103" s="123"/>
      <c r="F103" s="123"/>
      <c r="G103" s="124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5"/>
    </row>
    <row r="104" spans="1:24" ht="15">
      <c r="A104" s="123"/>
      <c r="B104" s="124"/>
      <c r="C104" s="124"/>
      <c r="D104" s="123"/>
      <c r="E104" s="123"/>
      <c r="F104" s="123"/>
      <c r="G104" s="124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5"/>
    </row>
    <row r="105" spans="1:24" ht="15">
      <c r="A105" s="123"/>
      <c r="B105" s="124"/>
      <c r="C105" s="124"/>
      <c r="D105" s="123"/>
      <c r="E105" s="123"/>
      <c r="F105" s="123"/>
      <c r="G105" s="124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5"/>
    </row>
    <row r="106" spans="1:24" ht="15">
      <c r="A106" s="123"/>
      <c r="B106" s="124"/>
      <c r="C106" s="124"/>
      <c r="D106" s="123"/>
      <c r="E106" s="123"/>
      <c r="F106" s="123"/>
      <c r="G106" s="124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5"/>
    </row>
    <row r="107" spans="1:24" ht="15">
      <c r="A107" s="123"/>
      <c r="B107" s="124"/>
      <c r="C107" s="124"/>
      <c r="D107" s="123"/>
      <c r="E107" s="123"/>
      <c r="F107" s="123"/>
      <c r="G107" s="124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5"/>
    </row>
    <row r="108" spans="1:24" ht="15">
      <c r="A108" s="123"/>
      <c r="B108" s="124"/>
      <c r="C108" s="124"/>
      <c r="D108" s="123"/>
      <c r="E108" s="123"/>
      <c r="F108" s="123"/>
      <c r="G108" s="124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5"/>
    </row>
    <row r="109" spans="1:24" ht="15">
      <c r="A109" s="123"/>
      <c r="B109" s="124"/>
      <c r="C109" s="124"/>
      <c r="D109" s="123"/>
      <c r="E109" s="123"/>
      <c r="F109" s="123"/>
      <c r="G109" s="124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5"/>
    </row>
    <row r="110" spans="1:24" ht="15">
      <c r="A110" s="123"/>
      <c r="B110" s="124"/>
      <c r="C110" s="124"/>
      <c r="D110" s="123"/>
      <c r="E110" s="123"/>
      <c r="F110" s="123"/>
      <c r="G110" s="124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5"/>
    </row>
    <row r="111" spans="1:24" ht="15">
      <c r="A111" s="123"/>
      <c r="B111" s="124"/>
      <c r="C111" s="124"/>
      <c r="D111" s="123"/>
      <c r="E111" s="123"/>
      <c r="F111" s="123"/>
      <c r="G111" s="124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5"/>
    </row>
    <row r="112" spans="1:24" ht="15">
      <c r="A112" s="123"/>
      <c r="B112" s="124"/>
      <c r="C112" s="124"/>
      <c r="D112" s="123"/>
      <c r="E112" s="123"/>
      <c r="F112" s="123"/>
      <c r="G112" s="124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5"/>
    </row>
    <row r="113" spans="1:24" ht="15">
      <c r="A113" s="123"/>
      <c r="B113" s="124"/>
      <c r="C113" s="124"/>
      <c r="D113" s="123"/>
      <c r="E113" s="123"/>
      <c r="F113" s="123"/>
      <c r="G113" s="124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5"/>
    </row>
    <row r="114" spans="1:24" ht="15">
      <c r="A114" s="123"/>
      <c r="B114" s="124"/>
      <c r="C114" s="124"/>
      <c r="D114" s="123"/>
      <c r="E114" s="123"/>
      <c r="F114" s="123"/>
      <c r="G114" s="124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5"/>
    </row>
    <row r="115" spans="1:24" ht="15">
      <c r="A115" s="76"/>
      <c r="B115" s="77"/>
      <c r="C115" s="77"/>
      <c r="D115" s="76"/>
      <c r="E115" s="76"/>
      <c r="F115" s="76"/>
      <c r="G115" s="77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8"/>
    </row>
    <row r="116" spans="1:24" ht="15">
      <c r="A116" s="76"/>
      <c r="B116" s="77"/>
      <c r="C116" s="77"/>
      <c r="D116" s="76"/>
      <c r="E116" s="76"/>
      <c r="F116" s="76"/>
      <c r="G116" s="77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8"/>
    </row>
    <row r="117" spans="1:24" ht="15">
      <c r="A117" s="76"/>
      <c r="B117" s="77"/>
      <c r="C117" s="77"/>
      <c r="D117" s="76"/>
      <c r="E117" s="76"/>
      <c r="F117" s="76"/>
      <c r="G117" s="77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8"/>
    </row>
    <row r="118" spans="1:24" ht="15">
      <c r="A118" s="76"/>
      <c r="B118" s="77"/>
      <c r="C118" s="77"/>
      <c r="D118" s="76"/>
      <c r="E118" s="76"/>
      <c r="F118" s="76"/>
      <c r="G118" s="77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8"/>
    </row>
    <row r="119" spans="1:24" ht="15">
      <c r="A119" s="76"/>
      <c r="B119" s="77"/>
      <c r="C119" s="77"/>
      <c r="D119" s="76"/>
      <c r="E119" s="76"/>
      <c r="F119" s="76"/>
      <c r="G119" s="77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8"/>
    </row>
    <row r="120" spans="1:24" ht="15">
      <c r="A120" s="76"/>
      <c r="B120" s="77"/>
      <c r="C120" s="77"/>
      <c r="D120" s="76"/>
      <c r="E120" s="76"/>
      <c r="F120" s="76"/>
      <c r="G120" s="77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8"/>
    </row>
    <row r="121" spans="1:24" ht="15">
      <c r="A121" s="76"/>
      <c r="B121" s="77"/>
      <c r="C121" s="77"/>
      <c r="D121" s="76"/>
      <c r="E121" s="76"/>
      <c r="F121" s="76"/>
      <c r="G121" s="77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8"/>
    </row>
    <row r="122" spans="1:24" ht="15">
      <c r="A122" s="76"/>
      <c r="B122" s="77"/>
      <c r="C122" s="77"/>
      <c r="D122" s="76"/>
      <c r="E122" s="76"/>
      <c r="F122" s="76"/>
      <c r="G122" s="77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8"/>
    </row>
    <row r="123" spans="1:23" ht="15">
      <c r="A123" s="41"/>
      <c r="B123" s="42"/>
      <c r="C123" s="42"/>
      <c r="D123" s="41"/>
      <c r="E123" s="41"/>
      <c r="F123" s="41"/>
      <c r="G123" s="42"/>
      <c r="H123" s="41"/>
      <c r="I123" s="41"/>
      <c r="J123" s="41"/>
      <c r="K123" s="47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3"/>
    </row>
    <row r="124" spans="1:23" ht="15">
      <c r="A124" s="41"/>
      <c r="B124" s="42"/>
      <c r="C124" s="42"/>
      <c r="D124" s="41"/>
      <c r="E124" s="41"/>
      <c r="F124" s="44"/>
      <c r="G124" s="42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3"/>
    </row>
    <row r="125" spans="1:23" ht="15">
      <c r="A125" s="41"/>
      <c r="B125" s="42"/>
      <c r="C125" s="42"/>
      <c r="D125" s="41"/>
      <c r="E125" s="41"/>
      <c r="F125" s="44"/>
      <c r="G125" s="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showGridLines="0" showRowColHeaders="0" zoomScalePageLayoutView="0" workbookViewId="0" topLeftCell="A1">
      <selection activeCell="L18" sqref="L18"/>
    </sheetView>
  </sheetViews>
  <sheetFormatPr defaultColWidth="0" defaultRowHeight="15" zeroHeight="1"/>
  <cols>
    <col min="1" max="1" width="1.421875" style="0" customWidth="1"/>
    <col min="2" max="2" width="9.421875" style="0" customWidth="1"/>
    <col min="3" max="3" width="11.8515625" style="0" customWidth="1"/>
    <col min="4" max="4" width="9.140625" style="0" customWidth="1"/>
    <col min="5" max="5" width="11.28125" style="0" customWidth="1"/>
    <col min="6" max="13" width="9.7109375" style="0" customWidth="1"/>
    <col min="14" max="14" width="1.28515625" style="0" customWidth="1"/>
    <col min="15" max="15" width="9.140625" style="0" customWidth="1"/>
    <col min="16" max="16" width="3.140625" style="0" customWidth="1"/>
    <col min="17" max="16384" width="9.140625" style="0" hidden="1" customWidth="1"/>
  </cols>
  <sheetData>
    <row r="1" spans="1:2" ht="15">
      <c r="A1" s="54" t="s">
        <v>16</v>
      </c>
      <c r="B1" s="55"/>
    </row>
    <row r="2" spans="1:2" ht="15">
      <c r="A2" s="54" t="s">
        <v>28</v>
      </c>
      <c r="B2" s="55"/>
    </row>
    <row r="3" spans="1:2" ht="15">
      <c r="A3" s="54" t="str">
        <f>VLOOKUP(A2,TargetData!$E$4:$F$34,2,FALSE)</f>
        <v>18653</v>
      </c>
      <c r="B3" s="55"/>
    </row>
    <row r="4" spans="1:2" ht="15">
      <c r="A4" s="55"/>
      <c r="B4" s="55"/>
    </row>
    <row r="5" ht="15"/>
    <row r="6" ht="15">
      <c r="B6" s="1" t="s">
        <v>226</v>
      </c>
    </row>
    <row r="7" ht="13.5" customHeight="1"/>
    <row r="8" spans="4:9" ht="7.5" customHeight="1">
      <c r="D8" s="40"/>
      <c r="E8" s="40"/>
      <c r="F8" s="40"/>
      <c r="G8" s="40"/>
      <c r="I8" s="40"/>
    </row>
    <row r="9" ht="18.75" customHeight="1">
      <c r="C9" s="53" t="s">
        <v>214</v>
      </c>
    </row>
    <row r="10" ht="15">
      <c r="C10" s="53" t="s">
        <v>215</v>
      </c>
    </row>
    <row r="11" ht="15"/>
    <row r="12" spans="4:5" ht="60">
      <c r="D12" s="139" t="s">
        <v>251</v>
      </c>
      <c r="E12" s="139"/>
    </row>
    <row r="13" spans="4:5" ht="15">
      <c r="D13" s="139"/>
      <c r="E13" s="139"/>
    </row>
    <row r="14" ht="15"/>
    <row r="15" ht="11.25" customHeight="1"/>
    <row r="16" spans="5:15" ht="15.75" customHeight="1">
      <c r="E16" s="29" t="s">
        <v>170</v>
      </c>
      <c r="F16" s="49" t="s">
        <v>171</v>
      </c>
      <c r="G16" s="50" t="s">
        <v>172</v>
      </c>
      <c r="H16" s="50" t="s">
        <v>173</v>
      </c>
      <c r="I16" s="50" t="s">
        <v>174</v>
      </c>
      <c r="J16" s="50" t="s">
        <v>175</v>
      </c>
      <c r="K16" s="50" t="s">
        <v>176</v>
      </c>
      <c r="L16" s="50" t="s">
        <v>177</v>
      </c>
      <c r="M16" s="51" t="s">
        <v>185</v>
      </c>
      <c r="O16" s="52" t="s">
        <v>186</v>
      </c>
    </row>
    <row r="17" spans="5:15" ht="15">
      <c r="E17" s="16" t="s">
        <v>200</v>
      </c>
      <c r="F17" s="56">
        <f>IF(ISERROR(VLOOKUP($A$2,TargetData,MATCH(F16&amp;$E$16,TargetData!$E$1:$AF$1,0),FALSE)),,VLOOKUP($A$2,TargetData,MATCH(F16&amp;$E$16,TargetData!$E$1:$AF$1,0),FALSE))</f>
        <v>28.77400375912726</v>
      </c>
      <c r="G17" s="56">
        <f>IF(ISERROR(VLOOKUP($A$2,TargetData,MATCH(G16&amp;$E$16,TargetData!$E$1:$AF$1,0),FALSE)),,VLOOKUP($A$2,TargetData,MATCH(G16&amp;$E$16,TargetData!$E$1:$AF$1,0),FALSE))</f>
        <v>26.376950807765432</v>
      </c>
      <c r="H17" s="56">
        <f>IF(ISERROR(VLOOKUP($A$2,TargetData,MATCH(H16&amp;$E$16,TargetData!$E$1:$AF$1,0),FALSE)),,VLOOKUP($A$2,TargetData,MATCH(H16&amp;$E$16,TargetData!$E$1:$AF$1,0),FALSE))</f>
        <v>25.891490114617763</v>
      </c>
      <c r="I17" s="56">
        <f>IF(ISERROR(VLOOKUP($A$2,TargetData,MATCH(I16&amp;$E$16,TargetData!$E$1:$AF$1,0),FALSE)),,VLOOKUP($A$2,TargetData,MATCH(I16&amp;$E$16,TargetData!$E$1:$AF$1,0),FALSE))</f>
        <v>27.9923349085891</v>
      </c>
      <c r="J17" s="56">
        <f>IF(ISERROR(VLOOKUP($A$2,TargetData,MATCH(J16&amp;$E$16,TargetData!$E$1:$AF$1,0),FALSE)),,VLOOKUP($A$2,TargetData,MATCH(J16&amp;$E$16,TargetData!$E$1:$AF$1,0),FALSE))</f>
        <v>30.423749623761694</v>
      </c>
      <c r="K17" s="56">
        <f>IF(ISERROR(VLOOKUP($A$2,TargetData,MATCH(K16&amp;$E$16,TargetData!$E$1:$AF$1,0),FALSE)),,VLOOKUP($A$2,TargetData,MATCH(K16&amp;$E$16,TargetData!$E$1:$AF$1,0),FALSE))</f>
        <v>41.86938629321558</v>
      </c>
      <c r="L17" s="56">
        <f>IF(ISERROR(VLOOKUP($A$2,TargetData,MATCH(L16&amp;$E$16,TargetData!$E$1:$AF$1,0),FALSE)),,VLOOKUP($A$2,TargetData,MATCH(L16&amp;$E$16,TargetData!$E$1:$AF$1,0),FALSE))</f>
        <v>1.1288590268957412</v>
      </c>
      <c r="M17" s="56">
        <f>IF(ISERROR(VLOOKUP($A$2,TargetData,MATCH(M16&amp;$E$16,TargetData!$E$1:$AF$1,0),FALSE)),,VLOOKUP($A$2,TargetData,MATCH(M16&amp;$E$16,TargetData!$E$1:$AF$1,0),FALSE))</f>
        <v>3.0353797111501084</v>
      </c>
      <c r="N17" s="57"/>
      <c r="O17" s="56">
        <f>IF(A2="Kam Knapp",291,SUM(F17:M17))</f>
        <v>185.4921542451227</v>
      </c>
    </row>
    <row r="18" spans="5:15" ht="15">
      <c r="E18" s="16" t="s">
        <v>201</v>
      </c>
      <c r="F18" s="58">
        <f>IF(ISERROR(VLOOKUP($A$3,SalesData,MATCH(F16,Data!$G$1:$V$1,0),FALSE)),,VLOOKUP($A$3,SalesData,MATCH(F16,Data!$G$1:$V$1,0),FALSE))</f>
        <v>9</v>
      </c>
      <c r="G18" s="58">
        <f>IF(ISERROR(VLOOKUP($A$3,SalesData,MATCH(G16,Data!$G$1:$V$1,0),FALSE)),,VLOOKUP($A$3,SalesData,MATCH(G16,Data!$G$1:$V$1,0),FALSE))</f>
        <v>9</v>
      </c>
      <c r="H18" s="58">
        <f>IF(ISERROR(VLOOKUP($A$3,SalesData,MATCH(H16,Data!$G$1:$V$1,0),FALSE)),,VLOOKUP($A$3,SalesData,MATCH(H16,Data!$G$1:$V$1,0),FALSE))</f>
        <v>11</v>
      </c>
      <c r="I18" s="58">
        <f>IF(ISERROR(VLOOKUP($A$3,SalesData,MATCH(I16,Data!$G$1:$V$1,0),FALSE)),,VLOOKUP($A$3,SalesData,MATCH(I16,Data!$G$1:$V$1,0),FALSE))</f>
        <v>10</v>
      </c>
      <c r="J18" s="58">
        <f>IF(ISERROR(VLOOKUP($A$3,SalesData,MATCH(J16,Data!$G$1:$V$1,0),FALSE)),,VLOOKUP($A$3,SalesData,MATCH(J16,Data!$G$1:$V$1,0),FALSE))</f>
        <v>6</v>
      </c>
      <c r="K18" s="58">
        <f>IF(ISERROR(VLOOKUP($A$3,SalesData,MATCH(K16,Data!$G$1:$V$1,0),FALSE)),,VLOOKUP($A$3,SalesData,MATCH(K16,Data!$G$1:$V$1,0),FALSE))</f>
        <v>12</v>
      </c>
      <c r="L18" s="58">
        <f>IF(ISERROR(VLOOKUP($A$3,SalesData,MATCH(L16,Data!$G$1:$V$1,0),FALSE)),,VLOOKUP($A$3,SalesData,MATCH(L16,Data!$G$1:$V$1,0),FALSE))</f>
        <v>0</v>
      </c>
      <c r="M18" s="58">
        <f>IF(ISERROR(VLOOKUP($A$3,SalesData,MATCH(M16,Data!$G$1:$V$1,0),FALSE)),,VLOOKUP($A$3,SalesData,MATCH(M16,Data!$G$1:$V$1,0),FALSE))</f>
        <v>2</v>
      </c>
      <c r="N18" s="57"/>
      <c r="O18" s="58">
        <f>SUM(F18:M18)</f>
        <v>59</v>
      </c>
    </row>
    <row r="19" spans="5:15" ht="15">
      <c r="E19" s="16" t="s">
        <v>202</v>
      </c>
      <c r="F19" s="59">
        <f>IF(ISERROR(F18/F17),,F18/F17)</f>
        <v>0.3127823321127201</v>
      </c>
      <c r="G19" s="59">
        <f aca="true" t="shared" si="0" ref="G19:O19">IF(ISERROR(G18/G17),,G18/G17)</f>
        <v>0.34120699036032553</v>
      </c>
      <c r="H19" s="59">
        <f t="shared" si="0"/>
        <v>0.4248500164071145</v>
      </c>
      <c r="I19" s="59">
        <f t="shared" si="0"/>
        <v>0.3572406529378735</v>
      </c>
      <c r="J19" s="59">
        <f t="shared" si="0"/>
        <v>0.19721434978263996</v>
      </c>
      <c r="K19" s="59">
        <f t="shared" si="0"/>
        <v>0.2866055861426479</v>
      </c>
      <c r="L19" s="59">
        <f t="shared" si="0"/>
        <v>0</v>
      </c>
      <c r="M19" s="59">
        <f t="shared" si="0"/>
        <v>0.6588961481995931</v>
      </c>
      <c r="N19" s="57"/>
      <c r="O19" s="59">
        <f t="shared" si="0"/>
        <v>0.3180727521339428</v>
      </c>
    </row>
    <row r="20" spans="6:15" ht="15"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6:15" ht="15">
      <c r="F21" s="61" t="s">
        <v>171</v>
      </c>
      <c r="G21" s="62" t="s">
        <v>172</v>
      </c>
      <c r="H21" s="62" t="s">
        <v>173</v>
      </c>
      <c r="I21" s="62" t="s">
        <v>174</v>
      </c>
      <c r="J21" s="62" t="s">
        <v>175</v>
      </c>
      <c r="K21" s="62" t="s">
        <v>176</v>
      </c>
      <c r="L21" s="62" t="s">
        <v>177</v>
      </c>
      <c r="M21" s="63" t="s">
        <v>185</v>
      </c>
      <c r="N21" s="60"/>
      <c r="O21" s="52" t="s">
        <v>228</v>
      </c>
    </row>
    <row r="22" spans="5:15" ht="15">
      <c r="E22" s="16" t="s">
        <v>203</v>
      </c>
      <c r="F22" s="64">
        <v>10</v>
      </c>
      <c r="G22" s="64">
        <v>15</v>
      </c>
      <c r="H22" s="64">
        <v>10</v>
      </c>
      <c r="I22" s="64">
        <v>10</v>
      </c>
      <c r="J22" s="64">
        <v>15</v>
      </c>
      <c r="K22" s="64">
        <v>5</v>
      </c>
      <c r="L22" s="64">
        <v>5</v>
      </c>
      <c r="M22" s="64">
        <v>30</v>
      </c>
      <c r="N22" s="60"/>
      <c r="O22" s="64">
        <f>SUM(F22:M22)</f>
        <v>100</v>
      </c>
    </row>
    <row r="23" spans="5:15" ht="15">
      <c r="E23" s="16" t="s">
        <v>201</v>
      </c>
      <c r="F23" s="65">
        <f>IF(F19&gt;=1.2,F22,IF(F19&gt;=1,F22/2,0))</f>
        <v>0</v>
      </c>
      <c r="G23" s="65">
        <f aca="true" t="shared" si="1" ref="G23:M23">IF(G19&gt;=1.2,G22,IF(G19&gt;=1,G22/2,0))</f>
        <v>0</v>
      </c>
      <c r="H23" s="65">
        <f t="shared" si="1"/>
        <v>0</v>
      </c>
      <c r="I23" s="65">
        <f t="shared" si="1"/>
        <v>0</v>
      </c>
      <c r="J23" s="65">
        <f t="shared" si="1"/>
        <v>0</v>
      </c>
      <c r="K23" s="65">
        <f t="shared" si="1"/>
        <v>0</v>
      </c>
      <c r="L23" s="65">
        <f t="shared" si="1"/>
        <v>0</v>
      </c>
      <c r="M23" s="65">
        <f t="shared" si="1"/>
        <v>0</v>
      </c>
      <c r="N23" s="60"/>
      <c r="O23" s="65">
        <f>IF(A2="Kam Knapp",IF(O19&gt;=1.2,O22,IF(O19&gt;=1,O22/2,0)),SUM(F23:M23))</f>
        <v>0</v>
      </c>
    </row>
    <row r="24" spans="5:15" ht="3" customHeight="1">
      <c r="E24" s="16"/>
      <c r="F24" s="79"/>
      <c r="G24" s="79"/>
      <c r="H24" s="79"/>
      <c r="I24" s="79"/>
      <c r="J24" s="79"/>
      <c r="K24" s="79"/>
      <c r="L24" s="79"/>
      <c r="M24" s="79"/>
      <c r="N24" s="60"/>
      <c r="O24" s="79"/>
    </row>
    <row r="25" spans="5:15" ht="15">
      <c r="E25" s="16"/>
      <c r="F25" s="80" t="s">
        <v>229</v>
      </c>
      <c r="G25" s="79"/>
      <c r="H25" s="79"/>
      <c r="I25" s="79"/>
      <c r="J25" s="79"/>
      <c r="K25" s="79"/>
      <c r="L25" s="79"/>
      <c r="M25" s="79"/>
      <c r="N25" s="60"/>
      <c r="O25" s="79"/>
    </row>
    <row r="26" spans="6:15" ht="3.75" customHeight="1">
      <c r="F26" s="66"/>
      <c r="G26" s="66"/>
      <c r="H26" s="66"/>
      <c r="I26" s="66"/>
      <c r="J26" s="66"/>
      <c r="K26" s="66"/>
      <c r="L26" s="66"/>
      <c r="M26" s="66"/>
      <c r="N26" s="60"/>
      <c r="O26" s="60"/>
    </row>
    <row r="27" ht="15">
      <c r="F27" s="48"/>
    </row>
    <row r="28" ht="15"/>
    <row r="29" ht="15"/>
    <row r="30" ht="15"/>
  </sheetData>
  <sheetProtection password="C438" sheet="1" objects="1" scenarios="1"/>
  <mergeCells count="1">
    <mergeCell ref="D12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T27"/>
  <sheetViews>
    <sheetView showGridLines="0" showRowColHeaders="0" showZeros="0" zoomScalePageLayoutView="0" workbookViewId="0" topLeftCell="A1">
      <pane ySplit="6" topLeftCell="A7" activePane="bottomLeft" state="frozen"/>
      <selection pane="topLeft" activeCell="E11" sqref="E11"/>
      <selection pane="bottomLeft" activeCell="D18" sqref="D18"/>
    </sheetView>
  </sheetViews>
  <sheetFormatPr defaultColWidth="0" defaultRowHeight="15" zeroHeight="1"/>
  <cols>
    <col min="1" max="1" width="0.85546875" style="0" customWidth="1"/>
    <col min="2" max="2" width="5.140625" style="0" customWidth="1"/>
    <col min="3" max="3" width="8.8515625" style="0" customWidth="1"/>
    <col min="4" max="4" width="21.8515625" style="0" customWidth="1"/>
    <col min="5" max="5" width="9.8515625" style="0" customWidth="1"/>
    <col min="6" max="7" width="10.00390625" style="0" customWidth="1"/>
    <col min="8" max="8" width="11.140625" style="0" customWidth="1"/>
    <col min="9" max="18" width="9.140625" style="0" customWidth="1"/>
    <col min="19" max="19" width="3.7109375" style="0" customWidth="1"/>
    <col min="20" max="20" width="2.00390625" style="0" bestFit="1" customWidth="1"/>
    <col min="21" max="213" width="9.140625" style="0" hidden="1" customWidth="1"/>
    <col min="214" max="16384" width="0" style="0" hidden="1" customWidth="1"/>
  </cols>
  <sheetData>
    <row r="1" spans="1:46" s="60" customFormat="1" ht="24" customHeight="1">
      <c r="A1" s="67"/>
      <c r="B1" s="6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60" customFormat="1" ht="24" customHeight="1">
      <c r="A2" s="6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60" customFormat="1" ht="24" customHeight="1">
      <c r="A3" s="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60" customFormat="1" ht="24" customHeight="1">
      <c r="B4" s="1" t="s">
        <v>227</v>
      </c>
      <c r="I4"/>
      <c r="J4"/>
      <c r="K4"/>
      <c r="L4"/>
      <c r="M4"/>
      <c r="N4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60" customFormat="1" ht="5.25" customHeight="1" hidden="1" thickBot="1">
      <c r="B5" s="140"/>
      <c r="C5" s="140"/>
      <c r="I5"/>
      <c r="J5"/>
      <c r="K5"/>
      <c r="L5"/>
      <c r="M5"/>
      <c r="N5"/>
      <c r="O5" s="6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60" customFormat="1" ht="37.5" customHeight="1" hidden="1" thickBot="1">
      <c r="B6" s="70" t="s">
        <v>220</v>
      </c>
      <c r="C6" s="71" t="s">
        <v>221</v>
      </c>
      <c r="D6" s="71" t="s">
        <v>222</v>
      </c>
      <c r="E6" s="82" t="s">
        <v>230</v>
      </c>
      <c r="F6" s="72" t="s">
        <v>223</v>
      </c>
      <c r="G6" s="73" t="s">
        <v>224</v>
      </c>
      <c r="H6" s="70" t="s">
        <v>225</v>
      </c>
      <c r="I6" s="71" t="s">
        <v>180</v>
      </c>
      <c r="J6" s="72" t="s">
        <v>186</v>
      </c>
      <c r="K6" s="74" t="s">
        <v>171</v>
      </c>
      <c r="L6" s="71" t="s">
        <v>175</v>
      </c>
      <c r="M6" s="71" t="s">
        <v>173</v>
      </c>
      <c r="N6" s="71" t="s">
        <v>174</v>
      </c>
      <c r="O6" s="71" t="s">
        <v>172</v>
      </c>
      <c r="P6" s="71" t="s">
        <v>177</v>
      </c>
      <c r="Q6" s="71" t="s">
        <v>176</v>
      </c>
      <c r="R6" s="72" t="s">
        <v>185</v>
      </c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60" customFormat="1" ht="18" customHeight="1" hidden="1">
      <c r="B7" s="85">
        <f>RANK(H7,$H$7:$H$14,0)</f>
        <v>6</v>
      </c>
      <c r="C7" s="86" t="s">
        <v>97</v>
      </c>
      <c r="D7" s="86" t="s">
        <v>98</v>
      </c>
      <c r="E7" s="108" t="s">
        <v>232</v>
      </c>
      <c r="F7" s="109" t="s">
        <v>99</v>
      </c>
      <c r="G7" s="75" t="str">
        <f>IF(R7&gt;=S7,"a","r")</f>
        <v>r</v>
      </c>
      <c r="H7" s="89">
        <f aca="true" t="shared" si="0" ref="H7:H14">IF(ISERROR(J7/I7),,J7/I7)</f>
        <v>0.046370967741935484</v>
      </c>
      <c r="I7" s="90">
        <f>VLOOKUP(F7,SalesData,MATCH($I$6,Data!$G$1:$W$1,0),FALSE)</f>
        <v>496</v>
      </c>
      <c r="J7" s="91">
        <f>VLOOKUP(F7,SalesData,MATCH($J$6,Data!$G$1:$W$1,0),FALSE)</f>
        <v>23</v>
      </c>
      <c r="K7" s="92">
        <f>VLOOKUP(F7,SalesData,MATCH($K$6,Data!$G$1:$W$1,0),FALSE)</f>
        <v>5</v>
      </c>
      <c r="L7" s="90">
        <f>VLOOKUP(F7,SalesData,MATCH($L$6,Data!$G$1:$W$1,0),FALSE)</f>
        <v>6</v>
      </c>
      <c r="M7" s="90">
        <f>VLOOKUP(F7,SalesData,MATCH($M$6,Data!$G$1:$W$1,0),FALSE)</f>
        <v>2</v>
      </c>
      <c r="N7" s="90">
        <f>VLOOKUP(F7,SalesData,MATCH($N$6,Data!$G$1:$W$1,0),FALSE)</f>
        <v>2</v>
      </c>
      <c r="O7" s="90">
        <f>VLOOKUP(F7,SalesData,MATCH($O$6,Data!$G$1:$W$1,0),FALSE)</f>
        <v>5</v>
      </c>
      <c r="P7" s="90">
        <f>VLOOKUP(F7,SalesData,MATCH($P$6,Data!$G$1:$W$1,0),FALSE)</f>
        <v>0</v>
      </c>
      <c r="Q7" s="90">
        <f>VLOOKUP(F7,SalesData,MATCH($Q$6,Data!$G$1:$W$1,0),FALSE)</f>
        <v>2</v>
      </c>
      <c r="R7" s="91">
        <f>VLOOKUP(F7,SalesData,MATCH($R$6,Data!$G$1:$W$1,0),FALSE)</f>
        <v>1</v>
      </c>
      <c r="S7" s="84">
        <f>IF(E7="Part",2,3)</f>
        <v>3</v>
      </c>
      <c r="T7" s="8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60" customFormat="1" ht="18" customHeight="1" hidden="1">
      <c r="B8" s="93">
        <f aca="true" t="shared" si="1" ref="B8:B14">RANK(H8,$H$7:$H$14,0)</f>
        <v>3</v>
      </c>
      <c r="C8" s="94" t="s">
        <v>97</v>
      </c>
      <c r="D8" s="94" t="s">
        <v>100</v>
      </c>
      <c r="E8" s="110" t="s">
        <v>232</v>
      </c>
      <c r="F8" s="111" t="s">
        <v>101</v>
      </c>
      <c r="G8" s="75" t="str">
        <f aca="true" t="shared" si="2" ref="G8:G14">IF(R8&gt;=S8,"a","r")</f>
        <v>r</v>
      </c>
      <c r="H8" s="96">
        <f t="shared" si="0"/>
        <v>0.078397212543554</v>
      </c>
      <c r="I8" s="97">
        <f>VLOOKUP(F8,SalesData,MATCH($I$6,Data!$G$1:$W$1,0),FALSE)</f>
        <v>574</v>
      </c>
      <c r="J8" s="98">
        <f>VLOOKUP(F8,SalesData,MATCH($J$6,Data!$G$1:$W$1,0),FALSE)</f>
        <v>45</v>
      </c>
      <c r="K8" s="99">
        <f>VLOOKUP(F8,SalesData,MATCH($K$6,Data!$G$1:$W$1,0),FALSE)</f>
        <v>7</v>
      </c>
      <c r="L8" s="97">
        <f>VLOOKUP(F8,SalesData,MATCH($L$6,Data!$G$1:$W$1,0),FALSE)</f>
        <v>3</v>
      </c>
      <c r="M8" s="97">
        <f>VLOOKUP(F8,SalesData,MATCH($M$6,Data!$G$1:$W$1,0),FALSE)</f>
        <v>7</v>
      </c>
      <c r="N8" s="97">
        <f>VLOOKUP(F8,SalesData,MATCH($N$6,Data!$G$1:$W$1,0),FALSE)</f>
        <v>5</v>
      </c>
      <c r="O8" s="97">
        <f>VLOOKUP(F8,SalesData,MATCH($O$6,Data!$G$1:$W$1,0),FALSE)</f>
        <v>11</v>
      </c>
      <c r="P8" s="97">
        <f>VLOOKUP(F8,SalesData,MATCH($P$6,Data!$G$1:$W$1,0),FALSE)</f>
        <v>0</v>
      </c>
      <c r="Q8" s="97">
        <f>VLOOKUP(F8,SalesData,MATCH($Q$6,Data!$G$1:$W$1,0),FALSE)</f>
        <v>12</v>
      </c>
      <c r="R8" s="98">
        <f>VLOOKUP(F8,SalesData,MATCH($R$6,Data!$G$1:$W$1,0),FALSE)</f>
        <v>0</v>
      </c>
      <c r="S8" s="84">
        <f aca="true" t="shared" si="3" ref="S8:S14">IF(E8="Part",2,3)</f>
        <v>3</v>
      </c>
      <c r="T8" s="8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s="60" customFormat="1" ht="18" customHeight="1" hidden="1">
      <c r="B9" s="93">
        <f t="shared" si="1"/>
        <v>2</v>
      </c>
      <c r="C9" s="94" t="s">
        <v>97</v>
      </c>
      <c r="D9" s="94" t="s">
        <v>102</v>
      </c>
      <c r="E9" s="110" t="s">
        <v>231</v>
      </c>
      <c r="F9" s="111" t="s">
        <v>103</v>
      </c>
      <c r="G9" s="75" t="str">
        <f t="shared" si="2"/>
        <v>r</v>
      </c>
      <c r="H9" s="96">
        <f t="shared" si="0"/>
        <v>0.08583690987124463</v>
      </c>
      <c r="I9" s="97">
        <f>VLOOKUP(F9,SalesData,MATCH($I$6,Data!$G$1:$W$1,0),FALSE)</f>
        <v>233</v>
      </c>
      <c r="J9" s="98">
        <f>VLOOKUP(F9,SalesData,MATCH($J$6,Data!$G$1:$W$1,0),FALSE)</f>
        <v>20</v>
      </c>
      <c r="K9" s="99">
        <f>VLOOKUP(F9,SalesData,MATCH($K$6,Data!$G$1:$W$1,0),FALSE)</f>
        <v>4</v>
      </c>
      <c r="L9" s="97">
        <f>VLOOKUP(F9,SalesData,MATCH($L$6,Data!$G$1:$W$1,0),FALSE)</f>
        <v>3</v>
      </c>
      <c r="M9" s="97">
        <f>VLOOKUP(F9,SalesData,MATCH($M$6,Data!$G$1:$W$1,0),FALSE)</f>
        <v>2</v>
      </c>
      <c r="N9" s="97">
        <f>VLOOKUP(F9,SalesData,MATCH($N$6,Data!$G$1:$W$1,0),FALSE)</f>
        <v>1</v>
      </c>
      <c r="O9" s="97">
        <f>VLOOKUP(F9,SalesData,MATCH($O$6,Data!$G$1:$W$1,0),FALSE)</f>
        <v>6</v>
      </c>
      <c r="P9" s="97">
        <f>VLOOKUP(F9,SalesData,MATCH($P$6,Data!$G$1:$W$1,0),FALSE)</f>
        <v>1</v>
      </c>
      <c r="Q9" s="97">
        <f>VLOOKUP(F9,SalesData,MATCH($Q$6,Data!$G$1:$W$1,0),FALSE)</f>
        <v>3</v>
      </c>
      <c r="R9" s="98">
        <f>VLOOKUP(F9,SalesData,MATCH($R$6,Data!$G$1:$W$1,0),FALSE)</f>
        <v>0</v>
      </c>
      <c r="S9" s="84">
        <f t="shared" si="3"/>
        <v>2</v>
      </c>
      <c r="T9" s="8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60" customFormat="1" ht="18" customHeight="1" hidden="1">
      <c r="B10" s="93">
        <f t="shared" si="1"/>
        <v>8</v>
      </c>
      <c r="C10" s="94" t="s">
        <v>97</v>
      </c>
      <c r="D10" s="94" t="s">
        <v>104</v>
      </c>
      <c r="E10" s="110" t="s">
        <v>232</v>
      </c>
      <c r="F10" s="111" t="s">
        <v>105</v>
      </c>
      <c r="G10" s="75" t="str">
        <f t="shared" si="2"/>
        <v>r</v>
      </c>
      <c r="H10" s="96">
        <f t="shared" si="0"/>
        <v>0.03314917127071823</v>
      </c>
      <c r="I10" s="97">
        <f>VLOOKUP(F10,SalesData,MATCH($I$6,Data!$G$1:$W$1,0),FALSE)</f>
        <v>181</v>
      </c>
      <c r="J10" s="98">
        <f>VLOOKUP(F10,SalesData,MATCH($J$6,Data!$G$1:$W$1,0),FALSE)</f>
        <v>6</v>
      </c>
      <c r="K10" s="99">
        <f>VLOOKUP(F10,SalesData,MATCH($K$6,Data!$G$1:$W$1,0),FALSE)</f>
        <v>1</v>
      </c>
      <c r="L10" s="97">
        <f>VLOOKUP(F10,SalesData,MATCH($L$6,Data!$G$1:$W$1,0),FALSE)</f>
        <v>2</v>
      </c>
      <c r="M10" s="97">
        <f>VLOOKUP(F10,SalesData,MATCH($M$6,Data!$G$1:$W$1,0),FALSE)</f>
        <v>1</v>
      </c>
      <c r="N10" s="97">
        <f>VLOOKUP(F10,SalesData,MATCH($N$6,Data!$G$1:$W$1,0),FALSE)</f>
        <v>1</v>
      </c>
      <c r="O10" s="97">
        <f>VLOOKUP(F10,SalesData,MATCH($O$6,Data!$G$1:$W$1,0),FALSE)</f>
        <v>0</v>
      </c>
      <c r="P10" s="97">
        <f>VLOOKUP(F10,SalesData,MATCH($P$6,Data!$G$1:$W$1,0),FALSE)</f>
        <v>0</v>
      </c>
      <c r="Q10" s="97">
        <f>VLOOKUP(F10,SalesData,MATCH($Q$6,Data!$G$1:$W$1,0),FALSE)</f>
        <v>1</v>
      </c>
      <c r="R10" s="98">
        <f>VLOOKUP(F10,SalesData,MATCH($R$6,Data!$G$1:$W$1,0),FALSE)</f>
        <v>0</v>
      </c>
      <c r="S10" s="84">
        <f t="shared" si="3"/>
        <v>3</v>
      </c>
      <c r="T10" s="8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2:46" s="60" customFormat="1" ht="18" customHeight="1" hidden="1">
      <c r="B11" s="93">
        <f t="shared" si="1"/>
        <v>7</v>
      </c>
      <c r="C11" s="94" t="s">
        <v>97</v>
      </c>
      <c r="D11" s="94" t="s">
        <v>106</v>
      </c>
      <c r="E11" s="110" t="s">
        <v>231</v>
      </c>
      <c r="F11" s="111" t="s">
        <v>107</v>
      </c>
      <c r="G11" s="75" t="str">
        <f t="shared" si="2"/>
        <v>r</v>
      </c>
      <c r="H11" s="96">
        <f t="shared" si="0"/>
        <v>0.046153846153846156</v>
      </c>
      <c r="I11" s="97">
        <f>VLOOKUP(F11,SalesData,MATCH($I$6,Data!$G$1:$W$1,0),FALSE)</f>
        <v>260</v>
      </c>
      <c r="J11" s="98">
        <f>VLOOKUP(F11,SalesData,MATCH($J$6,Data!$G$1:$W$1,0),FALSE)</f>
        <v>12</v>
      </c>
      <c r="K11" s="99">
        <f>VLOOKUP(F11,SalesData,MATCH($K$6,Data!$G$1:$W$1,0),FALSE)</f>
        <v>0</v>
      </c>
      <c r="L11" s="97">
        <f>VLOOKUP(F11,SalesData,MATCH($L$6,Data!$G$1:$W$1,0),FALSE)</f>
        <v>2</v>
      </c>
      <c r="M11" s="97">
        <f>VLOOKUP(F11,SalesData,MATCH($M$6,Data!$G$1:$W$1,0),FALSE)</f>
        <v>2</v>
      </c>
      <c r="N11" s="97">
        <f>VLOOKUP(F11,SalesData,MATCH($N$6,Data!$G$1:$W$1,0),FALSE)</f>
        <v>1</v>
      </c>
      <c r="O11" s="97">
        <f>VLOOKUP(F11,SalesData,MATCH($O$6,Data!$G$1:$W$1,0),FALSE)</f>
        <v>5</v>
      </c>
      <c r="P11" s="97">
        <f>VLOOKUP(F11,SalesData,MATCH($P$6,Data!$G$1:$W$1,0),FALSE)</f>
        <v>0</v>
      </c>
      <c r="Q11" s="97">
        <f>VLOOKUP(F11,SalesData,MATCH($Q$6,Data!$G$1:$W$1,0),FALSE)</f>
        <v>2</v>
      </c>
      <c r="R11" s="98">
        <f>VLOOKUP(F11,SalesData,MATCH($R$6,Data!$G$1:$W$1,0),FALSE)</f>
        <v>0</v>
      </c>
      <c r="S11" s="84">
        <f t="shared" si="3"/>
        <v>2</v>
      </c>
      <c r="T11" s="83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2:20" ht="18" customHeight="1" hidden="1">
      <c r="B12" s="93">
        <f t="shared" si="1"/>
        <v>5</v>
      </c>
      <c r="C12" s="94" t="s">
        <v>97</v>
      </c>
      <c r="D12" s="94" t="s">
        <v>108</v>
      </c>
      <c r="E12" s="110" t="s">
        <v>232</v>
      </c>
      <c r="F12" s="111" t="s">
        <v>109</v>
      </c>
      <c r="G12" s="75" t="str">
        <f t="shared" si="2"/>
        <v>r</v>
      </c>
      <c r="H12" s="96">
        <f t="shared" si="0"/>
        <v>0.0700218818380744</v>
      </c>
      <c r="I12" s="97">
        <f>VLOOKUP(F12,SalesData,MATCH($I$6,Data!$G$1:$W$1,0),FALSE)</f>
        <v>457</v>
      </c>
      <c r="J12" s="98">
        <f>VLOOKUP(F12,SalesData,MATCH($J$6,Data!$G$1:$W$1,0),FALSE)</f>
        <v>32</v>
      </c>
      <c r="K12" s="99">
        <f>VLOOKUP(F12,SalesData,MATCH($K$6,Data!$G$1:$W$1,0),FALSE)</f>
        <v>7</v>
      </c>
      <c r="L12" s="97">
        <f>VLOOKUP(F12,SalesData,MATCH($L$6,Data!$G$1:$W$1,0),FALSE)</f>
        <v>3</v>
      </c>
      <c r="M12" s="97">
        <f>VLOOKUP(F12,SalesData,MATCH($M$6,Data!$G$1:$W$1,0),FALSE)</f>
        <v>4</v>
      </c>
      <c r="N12" s="97">
        <f>VLOOKUP(F12,SalesData,MATCH($N$6,Data!$G$1:$W$1,0),FALSE)</f>
        <v>2</v>
      </c>
      <c r="O12" s="97">
        <f>VLOOKUP(F12,SalesData,MATCH($O$6,Data!$G$1:$W$1,0),FALSE)</f>
        <v>6</v>
      </c>
      <c r="P12" s="97">
        <f>VLOOKUP(F12,SalesData,MATCH($P$6,Data!$G$1:$W$1,0),FALSE)</f>
        <v>2</v>
      </c>
      <c r="Q12" s="97">
        <f>VLOOKUP(F12,SalesData,MATCH($Q$6,Data!$G$1:$W$1,0),FALSE)</f>
        <v>8</v>
      </c>
      <c r="R12" s="98">
        <f>VLOOKUP(F12,SalesData,MATCH($R$6,Data!$G$1:$W$1,0),FALSE)</f>
        <v>0</v>
      </c>
      <c r="S12" s="84">
        <f t="shared" si="3"/>
        <v>3</v>
      </c>
      <c r="T12" s="83"/>
    </row>
    <row r="13" spans="2:20" ht="18" customHeight="1" hidden="1">
      <c r="B13" s="93">
        <f t="shared" si="1"/>
        <v>1</v>
      </c>
      <c r="C13" s="94" t="s">
        <v>97</v>
      </c>
      <c r="D13" s="94" t="s">
        <v>110</v>
      </c>
      <c r="E13" s="110" t="s">
        <v>232</v>
      </c>
      <c r="F13" s="111" t="s">
        <v>111</v>
      </c>
      <c r="G13" s="75" t="str">
        <f t="shared" si="2"/>
        <v>r</v>
      </c>
      <c r="H13" s="96">
        <f t="shared" si="0"/>
        <v>0.1021671826625387</v>
      </c>
      <c r="I13" s="97">
        <f>VLOOKUP(F13,SalesData,MATCH($I$6,Data!$G$1:$W$1,0),FALSE)</f>
        <v>323</v>
      </c>
      <c r="J13" s="98">
        <f>VLOOKUP(F13,SalesData,MATCH($J$6,Data!$G$1:$W$1,0),FALSE)</f>
        <v>33</v>
      </c>
      <c r="K13" s="99">
        <f>VLOOKUP(F13,SalesData,MATCH($K$6,Data!$G$1:$W$1,0),FALSE)</f>
        <v>5</v>
      </c>
      <c r="L13" s="97">
        <f>VLOOKUP(F13,SalesData,MATCH($L$6,Data!$G$1:$W$1,0),FALSE)</f>
        <v>1</v>
      </c>
      <c r="M13" s="97">
        <f>VLOOKUP(F13,SalesData,MATCH($M$6,Data!$G$1:$W$1,0),FALSE)</f>
        <v>2</v>
      </c>
      <c r="N13" s="97">
        <f>VLOOKUP(F13,SalesData,MATCH($N$6,Data!$G$1:$W$1,0),FALSE)</f>
        <v>4</v>
      </c>
      <c r="O13" s="97">
        <f>VLOOKUP(F13,SalesData,MATCH($O$6,Data!$G$1:$W$1,0),FALSE)</f>
        <v>14</v>
      </c>
      <c r="P13" s="97">
        <f>VLOOKUP(F13,SalesData,MATCH($P$6,Data!$G$1:$W$1,0),FALSE)</f>
        <v>0</v>
      </c>
      <c r="Q13" s="97">
        <f>VLOOKUP(F13,SalesData,MATCH($Q$6,Data!$G$1:$W$1,0),FALSE)</f>
        <v>6</v>
      </c>
      <c r="R13" s="98">
        <f>VLOOKUP(F13,SalesData,MATCH($R$6,Data!$G$1:$W$1,0),FALSE)</f>
        <v>1</v>
      </c>
      <c r="S13" s="84">
        <f t="shared" si="3"/>
        <v>3</v>
      </c>
      <c r="T13" s="83"/>
    </row>
    <row r="14" spans="2:20" ht="18" customHeight="1" hidden="1" thickBot="1">
      <c r="B14" s="100">
        <f t="shared" si="1"/>
        <v>4</v>
      </c>
      <c r="C14" s="101" t="s">
        <v>97</v>
      </c>
      <c r="D14" s="101" t="s">
        <v>112</v>
      </c>
      <c r="E14" s="112" t="s">
        <v>231</v>
      </c>
      <c r="F14" s="113" t="s">
        <v>113</v>
      </c>
      <c r="G14" s="81" t="str">
        <f t="shared" si="2"/>
        <v>r</v>
      </c>
      <c r="H14" s="104">
        <f t="shared" si="0"/>
        <v>0.07183908045977011</v>
      </c>
      <c r="I14" s="105">
        <f>VLOOKUP(F14,SalesData,MATCH($I$6,Data!$G$1:$W$1,0),FALSE)</f>
        <v>348</v>
      </c>
      <c r="J14" s="106">
        <f>VLOOKUP(F14,SalesData,MATCH($J$6,Data!$G$1:$W$1,0),FALSE)</f>
        <v>25</v>
      </c>
      <c r="K14" s="107">
        <f>VLOOKUP(F14,SalesData,MATCH($K$6,Data!$G$1:$W$1,0),FALSE)</f>
        <v>1</v>
      </c>
      <c r="L14" s="105">
        <f>VLOOKUP(F14,SalesData,MATCH($L$6,Data!$G$1:$W$1,0),FALSE)</f>
        <v>2</v>
      </c>
      <c r="M14" s="105">
        <f>VLOOKUP(F14,SalesData,MATCH($M$6,Data!$G$1:$W$1,0),FALSE)</f>
        <v>7</v>
      </c>
      <c r="N14" s="105">
        <f>VLOOKUP(F14,SalesData,MATCH($N$6,Data!$G$1:$W$1,0),FALSE)</f>
        <v>6</v>
      </c>
      <c r="O14" s="105">
        <f>VLOOKUP(F14,SalesData,MATCH($O$6,Data!$G$1:$W$1,0),FALSE)</f>
        <v>4</v>
      </c>
      <c r="P14" s="105">
        <f>VLOOKUP(F14,SalesData,MATCH($P$6,Data!$G$1:$W$1,0),FALSE)</f>
        <v>0</v>
      </c>
      <c r="Q14" s="105">
        <f>VLOOKUP(F14,SalesData,MATCH($Q$6,Data!$G$1:$W$1,0),FALSE)</f>
        <v>5</v>
      </c>
      <c r="R14" s="106">
        <f>VLOOKUP(F14,SalesData,MATCH($R$6,Data!$G$1:$W$1,0),FALSE)</f>
        <v>0</v>
      </c>
      <c r="S14" s="84">
        <f t="shared" si="3"/>
        <v>2</v>
      </c>
      <c r="T14" s="83"/>
    </row>
    <row r="15" spans="2:46" s="60" customFormat="1" ht="10.5" customHeight="1" thickBot="1">
      <c r="B15" s="140"/>
      <c r="C15" s="140"/>
      <c r="I15"/>
      <c r="J15"/>
      <c r="K15"/>
      <c r="L15"/>
      <c r="M15"/>
      <c r="N15"/>
      <c r="O15" s="6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2:46" s="60" customFormat="1" ht="37.5" customHeight="1" thickBot="1">
      <c r="B16" s="70" t="s">
        <v>220</v>
      </c>
      <c r="C16" s="71" t="s">
        <v>221</v>
      </c>
      <c r="D16" s="71" t="s">
        <v>222</v>
      </c>
      <c r="E16" s="82" t="s">
        <v>230</v>
      </c>
      <c r="F16" s="72" t="s">
        <v>223</v>
      </c>
      <c r="G16" s="73" t="s">
        <v>224</v>
      </c>
      <c r="H16" s="70" t="s">
        <v>225</v>
      </c>
      <c r="I16" s="71" t="s">
        <v>180</v>
      </c>
      <c r="J16" s="72" t="s">
        <v>186</v>
      </c>
      <c r="K16" s="74" t="s">
        <v>171</v>
      </c>
      <c r="L16" s="71" t="s">
        <v>175</v>
      </c>
      <c r="M16" s="71" t="s">
        <v>173</v>
      </c>
      <c r="N16" s="71" t="s">
        <v>174</v>
      </c>
      <c r="O16" s="71" t="s">
        <v>172</v>
      </c>
      <c r="P16" s="71" t="s">
        <v>177</v>
      </c>
      <c r="Q16" s="71" t="s">
        <v>176</v>
      </c>
      <c r="R16" s="71" t="s">
        <v>185</v>
      </c>
      <c r="S16" s="2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2:46" s="60" customFormat="1" ht="18" customHeight="1">
      <c r="B17" s="85">
        <v>1</v>
      </c>
      <c r="C17" s="86" t="s">
        <v>97</v>
      </c>
      <c r="D17" s="86" t="s">
        <v>110</v>
      </c>
      <c r="E17" s="108" t="s">
        <v>232</v>
      </c>
      <c r="F17" s="109" t="s">
        <v>111</v>
      </c>
      <c r="G17" s="88" t="s">
        <v>252</v>
      </c>
      <c r="H17" s="89">
        <v>0.1021671826625387</v>
      </c>
      <c r="I17" s="90">
        <v>323</v>
      </c>
      <c r="J17" s="91">
        <v>33</v>
      </c>
      <c r="K17" s="92">
        <v>5</v>
      </c>
      <c r="L17" s="90">
        <v>1</v>
      </c>
      <c r="M17" s="90">
        <v>2</v>
      </c>
      <c r="N17" s="90">
        <v>4</v>
      </c>
      <c r="O17" s="90">
        <v>14</v>
      </c>
      <c r="P17" s="90">
        <v>0</v>
      </c>
      <c r="Q17" s="90">
        <v>6</v>
      </c>
      <c r="R17" s="91">
        <v>1</v>
      </c>
      <c r="S17" s="84">
        <f>IF(E17="Part",2,3)</f>
        <v>3</v>
      </c>
      <c r="T17" s="8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2:46" s="60" customFormat="1" ht="18" customHeight="1">
      <c r="B18" s="93">
        <v>2</v>
      </c>
      <c r="C18" s="94" t="s">
        <v>97</v>
      </c>
      <c r="D18" s="94" t="s">
        <v>102</v>
      </c>
      <c r="E18" s="110" t="s">
        <v>231</v>
      </c>
      <c r="F18" s="111" t="s">
        <v>103</v>
      </c>
      <c r="G18" s="88" t="s">
        <v>252</v>
      </c>
      <c r="H18" s="96">
        <v>0.08583690987124463</v>
      </c>
      <c r="I18" s="97">
        <v>233</v>
      </c>
      <c r="J18" s="98">
        <v>20</v>
      </c>
      <c r="K18" s="99">
        <v>4</v>
      </c>
      <c r="L18" s="97">
        <v>3</v>
      </c>
      <c r="M18" s="97">
        <v>2</v>
      </c>
      <c r="N18" s="97">
        <v>1</v>
      </c>
      <c r="O18" s="97">
        <v>6</v>
      </c>
      <c r="P18" s="97">
        <v>1</v>
      </c>
      <c r="Q18" s="97">
        <v>3</v>
      </c>
      <c r="R18" s="98">
        <v>0</v>
      </c>
      <c r="S18" s="84">
        <f aca="true" t="shared" si="4" ref="S18:S24">IF(E18="Part",2,3)</f>
        <v>2</v>
      </c>
      <c r="T18" s="83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2:46" s="60" customFormat="1" ht="18" customHeight="1">
      <c r="B19" s="93">
        <v>3</v>
      </c>
      <c r="C19" s="94" t="s">
        <v>97</v>
      </c>
      <c r="D19" s="94" t="s">
        <v>100</v>
      </c>
      <c r="E19" s="110" t="s">
        <v>232</v>
      </c>
      <c r="F19" s="111" t="s">
        <v>101</v>
      </c>
      <c r="G19" s="88" t="s">
        <v>252</v>
      </c>
      <c r="H19" s="96">
        <v>0.078397212543554</v>
      </c>
      <c r="I19" s="97">
        <v>574</v>
      </c>
      <c r="J19" s="98">
        <v>45</v>
      </c>
      <c r="K19" s="99">
        <v>7</v>
      </c>
      <c r="L19" s="97">
        <v>3</v>
      </c>
      <c r="M19" s="97">
        <v>7</v>
      </c>
      <c r="N19" s="97">
        <v>5</v>
      </c>
      <c r="O19" s="97">
        <v>11</v>
      </c>
      <c r="P19" s="97">
        <v>0</v>
      </c>
      <c r="Q19" s="97">
        <v>12</v>
      </c>
      <c r="R19" s="98">
        <v>0</v>
      </c>
      <c r="S19" s="84">
        <f t="shared" si="4"/>
        <v>3</v>
      </c>
      <c r="T19" s="83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2:46" s="60" customFormat="1" ht="18" customHeight="1">
      <c r="B20" s="93">
        <v>4</v>
      </c>
      <c r="C20" s="94" t="s">
        <v>97</v>
      </c>
      <c r="D20" s="94" t="s">
        <v>112</v>
      </c>
      <c r="E20" s="110" t="s">
        <v>231</v>
      </c>
      <c r="F20" s="111" t="s">
        <v>113</v>
      </c>
      <c r="G20" s="88" t="s">
        <v>252</v>
      </c>
      <c r="H20" s="96">
        <v>0.07183908045977011</v>
      </c>
      <c r="I20" s="97">
        <v>348</v>
      </c>
      <c r="J20" s="98">
        <v>25</v>
      </c>
      <c r="K20" s="99">
        <v>1</v>
      </c>
      <c r="L20" s="97">
        <v>2</v>
      </c>
      <c r="M20" s="97">
        <v>7</v>
      </c>
      <c r="N20" s="97">
        <v>6</v>
      </c>
      <c r="O20" s="97">
        <v>4</v>
      </c>
      <c r="P20" s="97">
        <v>0</v>
      </c>
      <c r="Q20" s="97">
        <v>5</v>
      </c>
      <c r="R20" s="98">
        <v>0</v>
      </c>
      <c r="S20" s="84">
        <f t="shared" si="4"/>
        <v>2</v>
      </c>
      <c r="T20" s="8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2:46" s="60" customFormat="1" ht="18" customHeight="1">
      <c r="B21" s="93">
        <v>5</v>
      </c>
      <c r="C21" s="94" t="s">
        <v>97</v>
      </c>
      <c r="D21" s="94" t="s">
        <v>108</v>
      </c>
      <c r="E21" s="110" t="s">
        <v>232</v>
      </c>
      <c r="F21" s="111" t="s">
        <v>109</v>
      </c>
      <c r="G21" s="88" t="s">
        <v>252</v>
      </c>
      <c r="H21" s="96">
        <v>0.0700218818380744</v>
      </c>
      <c r="I21" s="97">
        <v>457</v>
      </c>
      <c r="J21" s="98">
        <v>32</v>
      </c>
      <c r="K21" s="99">
        <v>7</v>
      </c>
      <c r="L21" s="97">
        <v>3</v>
      </c>
      <c r="M21" s="97">
        <v>4</v>
      </c>
      <c r="N21" s="97">
        <v>2</v>
      </c>
      <c r="O21" s="97">
        <v>6</v>
      </c>
      <c r="P21" s="97">
        <v>2</v>
      </c>
      <c r="Q21" s="97">
        <v>8</v>
      </c>
      <c r="R21" s="98">
        <v>0</v>
      </c>
      <c r="S21" s="84">
        <f t="shared" si="4"/>
        <v>3</v>
      </c>
      <c r="T21" s="83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20" ht="18" customHeight="1">
      <c r="B22" s="93">
        <v>6</v>
      </c>
      <c r="C22" s="94" t="s">
        <v>97</v>
      </c>
      <c r="D22" s="94" t="s">
        <v>98</v>
      </c>
      <c r="E22" s="110" t="s">
        <v>232</v>
      </c>
      <c r="F22" s="111" t="s">
        <v>99</v>
      </c>
      <c r="G22" s="88" t="s">
        <v>252</v>
      </c>
      <c r="H22" s="96">
        <v>0.046370967741935484</v>
      </c>
      <c r="I22" s="97">
        <v>496</v>
      </c>
      <c r="J22" s="98">
        <v>23</v>
      </c>
      <c r="K22" s="99">
        <v>5</v>
      </c>
      <c r="L22" s="97">
        <v>6</v>
      </c>
      <c r="M22" s="97">
        <v>2</v>
      </c>
      <c r="N22" s="97">
        <v>2</v>
      </c>
      <c r="O22" s="97">
        <v>5</v>
      </c>
      <c r="P22" s="97">
        <v>0</v>
      </c>
      <c r="Q22" s="97">
        <v>2</v>
      </c>
      <c r="R22" s="98">
        <v>1</v>
      </c>
      <c r="S22" s="84">
        <f t="shared" si="4"/>
        <v>3</v>
      </c>
      <c r="T22" s="83"/>
    </row>
    <row r="23" spans="2:20" ht="18" customHeight="1">
      <c r="B23" s="93">
        <v>7</v>
      </c>
      <c r="C23" s="94" t="s">
        <v>97</v>
      </c>
      <c r="D23" s="94" t="s">
        <v>106</v>
      </c>
      <c r="E23" s="110" t="s">
        <v>231</v>
      </c>
      <c r="F23" s="111" t="s">
        <v>107</v>
      </c>
      <c r="G23" s="88" t="s">
        <v>252</v>
      </c>
      <c r="H23" s="96">
        <v>0.046153846153846156</v>
      </c>
      <c r="I23" s="97">
        <v>260</v>
      </c>
      <c r="J23" s="98">
        <v>12</v>
      </c>
      <c r="K23" s="99">
        <v>0</v>
      </c>
      <c r="L23" s="97">
        <v>2</v>
      </c>
      <c r="M23" s="97">
        <v>2</v>
      </c>
      <c r="N23" s="97">
        <v>1</v>
      </c>
      <c r="O23" s="97">
        <v>5</v>
      </c>
      <c r="P23" s="97">
        <v>0</v>
      </c>
      <c r="Q23" s="97">
        <v>2</v>
      </c>
      <c r="R23" s="98">
        <v>0</v>
      </c>
      <c r="S23" s="84">
        <f t="shared" si="4"/>
        <v>2</v>
      </c>
      <c r="T23" s="83"/>
    </row>
    <row r="24" spans="2:20" ht="18" customHeight="1" thickBot="1">
      <c r="B24" s="100">
        <v>8</v>
      </c>
      <c r="C24" s="101" t="s">
        <v>97</v>
      </c>
      <c r="D24" s="101" t="s">
        <v>104</v>
      </c>
      <c r="E24" s="112" t="s">
        <v>232</v>
      </c>
      <c r="F24" s="113" t="s">
        <v>105</v>
      </c>
      <c r="G24" s="103" t="s">
        <v>252</v>
      </c>
      <c r="H24" s="104">
        <v>0.03314917127071823</v>
      </c>
      <c r="I24" s="105">
        <v>181</v>
      </c>
      <c r="J24" s="106">
        <v>6</v>
      </c>
      <c r="K24" s="107">
        <v>1</v>
      </c>
      <c r="L24" s="105">
        <v>2</v>
      </c>
      <c r="M24" s="105">
        <v>1</v>
      </c>
      <c r="N24" s="105">
        <v>1</v>
      </c>
      <c r="O24" s="105">
        <v>0</v>
      </c>
      <c r="P24" s="105">
        <v>0</v>
      </c>
      <c r="Q24" s="105">
        <v>1</v>
      </c>
      <c r="R24" s="106">
        <v>0</v>
      </c>
      <c r="S24" s="84">
        <f t="shared" si="4"/>
        <v>3</v>
      </c>
      <c r="T24" s="83"/>
    </row>
    <row r="25" ht="7.5" customHeight="1">
      <c r="S25" s="29"/>
    </row>
    <row r="26" ht="7.5" customHeight="1">
      <c r="S26" s="29"/>
    </row>
    <row r="27" ht="15">
      <c r="S27" s="29"/>
    </row>
    <row r="28" ht="15"/>
    <row r="29" ht="15"/>
    <row r="30" ht="15"/>
    <row r="31" ht="15"/>
  </sheetData>
  <sheetProtection password="C438" sheet="1" autoFilter="0"/>
  <mergeCells count="2">
    <mergeCell ref="B5:C5"/>
    <mergeCell ref="B15:C15"/>
  </mergeCells>
  <conditionalFormatting sqref="G7:G24">
    <cfRule type="cellIs" priority="21" dxfId="14" operator="equal" stopIfTrue="1">
      <formula>"r"</formula>
    </cfRule>
    <cfRule type="cellIs" priority="22" dxfId="15" operator="equal" stopIfTrue="1">
      <formula>"a"</formula>
    </cfRule>
  </conditionalFormatting>
  <conditionalFormatting sqref="R7:R14 R17:R24">
    <cfRule type="cellIs" priority="1" dxfId="16" operator="greaterThanOrEqual" stopIfTrue="1">
      <formula>S7</formula>
    </cfRule>
    <cfRule type="expression" priority="6" dxfId="16" stopIfTrue="1">
      <formula>S7&gt;=5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T23"/>
  <sheetViews>
    <sheetView showGridLines="0" showRowColHeaders="0" showZeros="0" zoomScalePageLayoutView="0" workbookViewId="0" topLeftCell="A1">
      <pane ySplit="6" topLeftCell="A7" activePane="bottomLeft" state="frozen"/>
      <selection pane="topLeft" activeCell="E11" sqref="E11"/>
      <selection pane="bottomLeft" activeCell="D17" sqref="D17"/>
    </sheetView>
  </sheetViews>
  <sheetFormatPr defaultColWidth="0" defaultRowHeight="15" zeroHeight="1"/>
  <cols>
    <col min="1" max="1" width="0.85546875" style="0" customWidth="1"/>
    <col min="2" max="2" width="5.140625" style="0" customWidth="1"/>
    <col min="3" max="3" width="8.8515625" style="0" customWidth="1"/>
    <col min="4" max="4" width="21.8515625" style="0" customWidth="1"/>
    <col min="5" max="5" width="8.7109375" style="0" bestFit="1" customWidth="1"/>
    <col min="6" max="7" width="10.00390625" style="0" customWidth="1"/>
    <col min="8" max="8" width="11.140625" style="0" customWidth="1"/>
    <col min="9" max="18" width="9.140625" style="0" customWidth="1"/>
    <col min="19" max="19" width="3.7109375" style="0" customWidth="1"/>
    <col min="20" max="20" width="2.00390625" style="0" bestFit="1" customWidth="1"/>
    <col min="21" max="213" width="9.140625" style="0" hidden="1" customWidth="1"/>
    <col min="214" max="16384" width="0" style="0" hidden="1" customWidth="1"/>
  </cols>
  <sheetData>
    <row r="1" spans="1:46" s="60" customFormat="1" ht="24" customHeight="1">
      <c r="A1" s="67"/>
      <c r="B1" s="6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60" customFormat="1" ht="24" customHeight="1">
      <c r="A2" s="6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60" customFormat="1" ht="24" customHeight="1">
      <c r="A3" s="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60" customFormat="1" ht="24" customHeight="1">
      <c r="B4" s="1" t="s">
        <v>233</v>
      </c>
      <c r="I4"/>
      <c r="J4"/>
      <c r="K4"/>
      <c r="L4"/>
      <c r="M4"/>
      <c r="N4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60" customFormat="1" ht="5.25" customHeight="1" hidden="1" thickBot="1">
      <c r="B5" s="140"/>
      <c r="C5" s="140"/>
      <c r="I5"/>
      <c r="J5"/>
      <c r="K5"/>
      <c r="L5"/>
      <c r="M5"/>
      <c r="N5"/>
      <c r="O5" s="6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60" customFormat="1" ht="37.5" customHeight="1" hidden="1" thickBot="1">
      <c r="B6" s="70" t="s">
        <v>220</v>
      </c>
      <c r="C6" s="71" t="s">
        <v>221</v>
      </c>
      <c r="D6" s="71" t="s">
        <v>222</v>
      </c>
      <c r="E6" s="82" t="s">
        <v>230</v>
      </c>
      <c r="F6" s="72" t="s">
        <v>223</v>
      </c>
      <c r="G6" s="73" t="s">
        <v>224</v>
      </c>
      <c r="H6" s="70" t="s">
        <v>225</v>
      </c>
      <c r="I6" s="71" t="s">
        <v>180</v>
      </c>
      <c r="J6" s="72" t="s">
        <v>186</v>
      </c>
      <c r="K6" s="74" t="s">
        <v>171</v>
      </c>
      <c r="L6" s="71" t="s">
        <v>175</v>
      </c>
      <c r="M6" s="71" t="s">
        <v>173</v>
      </c>
      <c r="N6" s="71" t="s">
        <v>174</v>
      </c>
      <c r="O6" s="71" t="s">
        <v>172</v>
      </c>
      <c r="P6" s="71" t="s">
        <v>177</v>
      </c>
      <c r="Q6" s="71" t="s">
        <v>176</v>
      </c>
      <c r="R6" s="72" t="s">
        <v>185</v>
      </c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60" customFormat="1" ht="18" customHeight="1" hidden="1">
      <c r="B7" s="85">
        <f aca="true" t="shared" si="0" ref="B7:B12">RANK(H7,$H$7:$H$12,0)</f>
        <v>6</v>
      </c>
      <c r="C7" s="86" t="s">
        <v>179</v>
      </c>
      <c r="D7" s="86" t="s">
        <v>114</v>
      </c>
      <c r="E7" s="87" t="s">
        <v>232</v>
      </c>
      <c r="F7" s="109" t="s">
        <v>115</v>
      </c>
      <c r="G7" s="75" t="str">
        <f aca="true" t="shared" si="1" ref="G7:G12">IF(R7&gt;=S7,"a","r")</f>
        <v>r</v>
      </c>
      <c r="H7" s="89">
        <f aca="true" t="shared" si="2" ref="H7:H12">IF(ISERROR(J7/I7),,J7/I7)</f>
        <v>0.03690036900369004</v>
      </c>
      <c r="I7" s="90">
        <f>VLOOKUP(F7,SalesData,MATCH($I$6,Data!$G$1:$W$1,0),FALSE)</f>
        <v>271</v>
      </c>
      <c r="J7" s="91">
        <f>VLOOKUP(F7,SalesData,MATCH($J$6,Data!$G$1:$W$1,0),FALSE)</f>
        <v>10</v>
      </c>
      <c r="K7" s="92">
        <f>VLOOKUP(F7,SalesData,MATCH($K$6,Data!$G$1:$W$1,0),FALSE)</f>
        <v>2</v>
      </c>
      <c r="L7" s="90">
        <f>VLOOKUP(F7,SalesData,MATCH($L$6,Data!$G$1:$W$1,0),FALSE)</f>
        <v>0</v>
      </c>
      <c r="M7" s="90">
        <f>VLOOKUP(F7,SalesData,MATCH($M$6,Data!$G$1:$W$1,0),FALSE)</f>
        <v>0</v>
      </c>
      <c r="N7" s="90">
        <f>VLOOKUP(F7,SalesData,MATCH($N$6,Data!$G$1:$W$1,0),FALSE)</f>
        <v>0</v>
      </c>
      <c r="O7" s="90">
        <f>VLOOKUP(F7,SalesData,MATCH($O$6,Data!$G$1:$W$1,0),FALSE)</f>
        <v>8</v>
      </c>
      <c r="P7" s="90">
        <f>VLOOKUP(F7,SalesData,MATCH($P$6,Data!$G$1:$W$1,0),FALSE)</f>
        <v>0</v>
      </c>
      <c r="Q7" s="90">
        <f>VLOOKUP(F7,SalesData,MATCH($Q$6,Data!$G$1:$W$1,0),FALSE)</f>
        <v>0</v>
      </c>
      <c r="R7" s="91">
        <f>VLOOKUP(F7,SalesData,MATCH($R$6,Data!$G$1:$W$1,0),FALSE)</f>
        <v>0</v>
      </c>
      <c r="S7" s="84">
        <f aca="true" t="shared" si="3" ref="S7:S12">IF(E7="Part",2,3)</f>
        <v>3</v>
      </c>
      <c r="T7" s="8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60" customFormat="1" ht="18" customHeight="1" hidden="1">
      <c r="B8" s="93">
        <f t="shared" si="0"/>
        <v>3</v>
      </c>
      <c r="C8" s="94" t="s">
        <v>179</v>
      </c>
      <c r="D8" s="94" t="s">
        <v>116</v>
      </c>
      <c r="E8" s="95" t="s">
        <v>232</v>
      </c>
      <c r="F8" s="111" t="s">
        <v>117</v>
      </c>
      <c r="G8" s="75" t="str">
        <f t="shared" si="1"/>
        <v>r</v>
      </c>
      <c r="H8" s="96">
        <f t="shared" si="2"/>
        <v>0.09210526315789473</v>
      </c>
      <c r="I8" s="97">
        <f>VLOOKUP(F8,SalesData,MATCH($I$6,Data!$G$1:$W$1,0),FALSE)</f>
        <v>76</v>
      </c>
      <c r="J8" s="98">
        <f>VLOOKUP(F8,SalesData,MATCH($J$6,Data!$G$1:$W$1,0),FALSE)</f>
        <v>7</v>
      </c>
      <c r="K8" s="99">
        <f>VLOOKUP(F8,SalesData,MATCH($K$6,Data!$G$1:$W$1,0),FALSE)</f>
        <v>1</v>
      </c>
      <c r="L8" s="97">
        <f>VLOOKUP(F8,SalesData,MATCH($L$6,Data!$G$1:$W$1,0),FALSE)</f>
        <v>0</v>
      </c>
      <c r="M8" s="97">
        <f>VLOOKUP(F8,SalesData,MATCH($M$6,Data!$G$1:$W$1,0),FALSE)</f>
        <v>0</v>
      </c>
      <c r="N8" s="97">
        <f>VLOOKUP(F8,SalesData,MATCH($N$6,Data!$G$1:$W$1,0),FALSE)</f>
        <v>1</v>
      </c>
      <c r="O8" s="97">
        <f>VLOOKUP(F8,SalesData,MATCH($O$6,Data!$G$1:$W$1,0),FALSE)</f>
        <v>2</v>
      </c>
      <c r="P8" s="97">
        <f>VLOOKUP(F8,SalesData,MATCH($P$6,Data!$G$1:$W$1,0),FALSE)</f>
        <v>0</v>
      </c>
      <c r="Q8" s="97">
        <f>VLOOKUP(F8,SalesData,MATCH($Q$6,Data!$G$1:$W$1,0),FALSE)</f>
        <v>3</v>
      </c>
      <c r="R8" s="98">
        <f>VLOOKUP(F8,SalesData,MATCH($R$6,Data!$G$1:$W$1,0),FALSE)</f>
        <v>0</v>
      </c>
      <c r="S8" s="84">
        <f t="shared" si="3"/>
        <v>3</v>
      </c>
      <c r="T8" s="8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s="60" customFormat="1" ht="18" customHeight="1" hidden="1">
      <c r="B9" s="93">
        <f t="shared" si="0"/>
        <v>5</v>
      </c>
      <c r="C9" s="94" t="s">
        <v>179</v>
      </c>
      <c r="D9" s="94" t="s">
        <v>106</v>
      </c>
      <c r="E9" s="95" t="s">
        <v>231</v>
      </c>
      <c r="F9" s="111" t="s">
        <v>107</v>
      </c>
      <c r="G9" s="75" t="str">
        <f t="shared" si="1"/>
        <v>r</v>
      </c>
      <c r="H9" s="96">
        <f t="shared" si="2"/>
        <v>0.046153846153846156</v>
      </c>
      <c r="I9" s="97">
        <f>VLOOKUP(F9,SalesData,MATCH($I$6,Data!$G$1:$W$1,0),FALSE)</f>
        <v>260</v>
      </c>
      <c r="J9" s="98">
        <f>VLOOKUP(F9,SalesData,MATCH($J$6,Data!$G$1:$W$1,0),FALSE)</f>
        <v>12</v>
      </c>
      <c r="K9" s="99">
        <f>VLOOKUP(F9,SalesData,MATCH($K$6,Data!$G$1:$W$1,0),FALSE)</f>
        <v>0</v>
      </c>
      <c r="L9" s="97">
        <f>VLOOKUP(F9,SalesData,MATCH($L$6,Data!$G$1:$W$1,0),FALSE)</f>
        <v>2</v>
      </c>
      <c r="M9" s="97">
        <f>VLOOKUP(F9,SalesData,MATCH($M$6,Data!$G$1:$W$1,0),FALSE)</f>
        <v>2</v>
      </c>
      <c r="N9" s="97">
        <f>VLOOKUP(F9,SalesData,MATCH($N$6,Data!$G$1:$W$1,0),FALSE)</f>
        <v>1</v>
      </c>
      <c r="O9" s="97">
        <f>VLOOKUP(F9,SalesData,MATCH($O$6,Data!$G$1:$W$1,0),FALSE)</f>
        <v>5</v>
      </c>
      <c r="P9" s="97">
        <f>VLOOKUP(F9,SalesData,MATCH($P$6,Data!$G$1:$W$1,0),FALSE)</f>
        <v>0</v>
      </c>
      <c r="Q9" s="97">
        <f>VLOOKUP(F9,SalesData,MATCH($Q$6,Data!$G$1:$W$1,0),FALSE)</f>
        <v>2</v>
      </c>
      <c r="R9" s="98">
        <f>VLOOKUP(F9,SalesData,MATCH($R$6,Data!$G$1:$W$1,0),FALSE)</f>
        <v>0</v>
      </c>
      <c r="S9" s="84">
        <f t="shared" si="3"/>
        <v>2</v>
      </c>
      <c r="T9" s="8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60" customFormat="1" ht="18" customHeight="1" hidden="1">
      <c r="B10" s="93">
        <f t="shared" si="0"/>
        <v>1</v>
      </c>
      <c r="C10" s="94" t="s">
        <v>179</v>
      </c>
      <c r="D10" s="94" t="s">
        <v>118</v>
      </c>
      <c r="E10" s="95" t="s">
        <v>232</v>
      </c>
      <c r="F10" s="111" t="s">
        <v>119</v>
      </c>
      <c r="G10" s="75" t="str">
        <f t="shared" si="1"/>
        <v>r</v>
      </c>
      <c r="H10" s="96">
        <f t="shared" si="2"/>
        <v>0.1111111111111111</v>
      </c>
      <c r="I10" s="97">
        <f>VLOOKUP(F10,SalesData,MATCH($I$6,Data!$G$1:$W$1,0),FALSE)</f>
        <v>207</v>
      </c>
      <c r="J10" s="98">
        <f>VLOOKUP(F10,SalesData,MATCH($J$6,Data!$G$1:$W$1,0),FALSE)</f>
        <v>23</v>
      </c>
      <c r="K10" s="99">
        <f>VLOOKUP(F10,SalesData,MATCH($K$6,Data!$G$1:$W$1,0),FALSE)</f>
        <v>0</v>
      </c>
      <c r="L10" s="97">
        <f>VLOOKUP(F10,SalesData,MATCH($L$6,Data!$G$1:$W$1,0),FALSE)</f>
        <v>0</v>
      </c>
      <c r="M10" s="97">
        <f>VLOOKUP(F10,SalesData,MATCH($M$6,Data!$G$1:$W$1,0),FALSE)</f>
        <v>0</v>
      </c>
      <c r="N10" s="97">
        <f>VLOOKUP(F10,SalesData,MATCH($N$6,Data!$G$1:$W$1,0),FALSE)</f>
        <v>2</v>
      </c>
      <c r="O10" s="97">
        <f>VLOOKUP(F10,SalesData,MATCH($O$6,Data!$G$1:$W$1,0),FALSE)</f>
        <v>18</v>
      </c>
      <c r="P10" s="97">
        <f>VLOOKUP(F10,SalesData,MATCH($P$6,Data!$G$1:$W$1,0),FALSE)</f>
        <v>0</v>
      </c>
      <c r="Q10" s="97">
        <f>VLOOKUP(F10,SalesData,MATCH($Q$6,Data!$G$1:$W$1,0),FALSE)</f>
        <v>3</v>
      </c>
      <c r="R10" s="98">
        <f>VLOOKUP(F10,SalesData,MATCH($R$6,Data!$G$1:$W$1,0),FALSE)</f>
        <v>0</v>
      </c>
      <c r="S10" s="84">
        <f t="shared" si="3"/>
        <v>3</v>
      </c>
      <c r="T10" s="83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2:46" s="60" customFormat="1" ht="18" customHeight="1" hidden="1">
      <c r="B11" s="93">
        <f t="shared" si="0"/>
        <v>4</v>
      </c>
      <c r="C11" s="94" t="s">
        <v>179</v>
      </c>
      <c r="D11" s="94" t="s">
        <v>120</v>
      </c>
      <c r="E11" s="95" t="s">
        <v>231</v>
      </c>
      <c r="F11" s="111" t="s">
        <v>121</v>
      </c>
      <c r="G11" s="75" t="str">
        <f t="shared" si="1"/>
        <v>r</v>
      </c>
      <c r="H11" s="96">
        <f t="shared" si="2"/>
        <v>0.06481481481481481</v>
      </c>
      <c r="I11" s="97">
        <f>VLOOKUP(F11,SalesData,MATCH($I$6,Data!$G$1:$W$1,0),FALSE)</f>
        <v>108</v>
      </c>
      <c r="J11" s="98">
        <f>VLOOKUP(F11,SalesData,MATCH($J$6,Data!$G$1:$W$1,0),FALSE)</f>
        <v>7</v>
      </c>
      <c r="K11" s="99">
        <f>VLOOKUP(F11,SalesData,MATCH($K$6,Data!$G$1:$W$1,0),FALSE)</f>
        <v>0</v>
      </c>
      <c r="L11" s="97">
        <f>VLOOKUP(F11,SalesData,MATCH($L$6,Data!$G$1:$W$1,0),FALSE)</f>
        <v>1</v>
      </c>
      <c r="M11" s="97">
        <f>VLOOKUP(F11,SalesData,MATCH($M$6,Data!$G$1:$W$1,0),FALSE)</f>
        <v>1</v>
      </c>
      <c r="N11" s="97">
        <f>VLOOKUP(F11,SalesData,MATCH($N$6,Data!$G$1:$W$1,0),FALSE)</f>
        <v>1</v>
      </c>
      <c r="O11" s="97">
        <f>VLOOKUP(F11,SalesData,MATCH($O$6,Data!$G$1:$W$1,0),FALSE)</f>
        <v>3</v>
      </c>
      <c r="P11" s="97">
        <f>VLOOKUP(F11,SalesData,MATCH($P$6,Data!$G$1:$W$1,0),FALSE)</f>
        <v>0</v>
      </c>
      <c r="Q11" s="97">
        <f>VLOOKUP(F11,SalesData,MATCH($Q$6,Data!$G$1:$W$1,0),FALSE)</f>
        <v>1</v>
      </c>
      <c r="R11" s="98">
        <f>VLOOKUP(F11,SalesData,MATCH($R$6,Data!$G$1:$W$1,0),FALSE)</f>
        <v>0</v>
      </c>
      <c r="S11" s="84">
        <f t="shared" si="3"/>
        <v>2</v>
      </c>
      <c r="T11" s="83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2:20" ht="18" customHeight="1" hidden="1" thickBot="1">
      <c r="B12" s="100">
        <f t="shared" si="0"/>
        <v>2</v>
      </c>
      <c r="C12" s="101" t="s">
        <v>179</v>
      </c>
      <c r="D12" s="101" t="s">
        <v>122</v>
      </c>
      <c r="E12" s="102" t="s">
        <v>232</v>
      </c>
      <c r="F12" s="113" t="s">
        <v>123</v>
      </c>
      <c r="G12" s="81" t="str">
        <f t="shared" si="1"/>
        <v>r</v>
      </c>
      <c r="H12" s="104">
        <f t="shared" si="2"/>
        <v>0.09944751381215469</v>
      </c>
      <c r="I12" s="105">
        <f>VLOOKUP(F12,SalesData,MATCH($I$6,Data!$G$1:$W$1,0),FALSE)</f>
        <v>181</v>
      </c>
      <c r="J12" s="106">
        <f>VLOOKUP(F12,SalesData,MATCH($J$6,Data!$G$1:$W$1,0),FALSE)</f>
        <v>18</v>
      </c>
      <c r="K12" s="107">
        <f>VLOOKUP(F12,SalesData,MATCH($K$6,Data!$G$1:$W$1,0),FALSE)</f>
        <v>4</v>
      </c>
      <c r="L12" s="105">
        <f>VLOOKUP(F12,SalesData,MATCH($L$6,Data!$G$1:$W$1,0),FALSE)</f>
        <v>1</v>
      </c>
      <c r="M12" s="105">
        <f>VLOOKUP(F12,SalesData,MATCH($M$6,Data!$G$1:$W$1,0),FALSE)</f>
        <v>3</v>
      </c>
      <c r="N12" s="105">
        <f>VLOOKUP(F12,SalesData,MATCH($N$6,Data!$G$1:$W$1,0),FALSE)</f>
        <v>2</v>
      </c>
      <c r="O12" s="105">
        <f>VLOOKUP(F12,SalesData,MATCH($O$6,Data!$G$1:$W$1,0),FALSE)</f>
        <v>5</v>
      </c>
      <c r="P12" s="105">
        <f>VLOOKUP(F12,SalesData,MATCH($P$6,Data!$G$1:$W$1,0),FALSE)</f>
        <v>0</v>
      </c>
      <c r="Q12" s="105">
        <f>VLOOKUP(F12,SalesData,MATCH($Q$6,Data!$G$1:$W$1,0),FALSE)</f>
        <v>3</v>
      </c>
      <c r="R12" s="106">
        <f>VLOOKUP(F12,SalesData,MATCH($R$6,Data!$G$1:$W$1,0),FALSE)</f>
        <v>0</v>
      </c>
      <c r="S12" s="84">
        <f t="shared" si="3"/>
        <v>3</v>
      </c>
      <c r="T12" s="83"/>
    </row>
    <row r="13" spans="2:46" s="60" customFormat="1" ht="10.5" customHeight="1" thickBot="1">
      <c r="B13" s="140"/>
      <c r="C13" s="140"/>
      <c r="I13"/>
      <c r="J13"/>
      <c r="K13"/>
      <c r="L13"/>
      <c r="M13"/>
      <c r="N13"/>
      <c r="O13" s="6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2:46" s="60" customFormat="1" ht="37.5" customHeight="1" thickBot="1">
      <c r="B14" s="70" t="s">
        <v>220</v>
      </c>
      <c r="C14" s="71" t="s">
        <v>221</v>
      </c>
      <c r="D14" s="71" t="s">
        <v>222</v>
      </c>
      <c r="E14" s="82" t="s">
        <v>230</v>
      </c>
      <c r="F14" s="72" t="s">
        <v>223</v>
      </c>
      <c r="G14" s="73" t="s">
        <v>224</v>
      </c>
      <c r="H14" s="70" t="s">
        <v>225</v>
      </c>
      <c r="I14" s="71" t="s">
        <v>180</v>
      </c>
      <c r="J14" s="72" t="s">
        <v>186</v>
      </c>
      <c r="K14" s="74" t="s">
        <v>171</v>
      </c>
      <c r="L14" s="71" t="s">
        <v>175</v>
      </c>
      <c r="M14" s="71" t="s">
        <v>173</v>
      </c>
      <c r="N14" s="71" t="s">
        <v>174</v>
      </c>
      <c r="O14" s="71" t="s">
        <v>172</v>
      </c>
      <c r="P14" s="71" t="s">
        <v>177</v>
      </c>
      <c r="Q14" s="71" t="s">
        <v>176</v>
      </c>
      <c r="R14" s="71" t="s">
        <v>185</v>
      </c>
      <c r="S14" s="2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2:46" s="60" customFormat="1" ht="18" customHeight="1">
      <c r="B15" s="85">
        <v>1</v>
      </c>
      <c r="C15" s="86" t="s">
        <v>179</v>
      </c>
      <c r="D15" s="86" t="s">
        <v>118</v>
      </c>
      <c r="E15" s="87" t="s">
        <v>232</v>
      </c>
      <c r="F15" s="109" t="s">
        <v>119</v>
      </c>
      <c r="G15" s="88" t="s">
        <v>252</v>
      </c>
      <c r="H15" s="89">
        <v>0.1111111111111111</v>
      </c>
      <c r="I15" s="90">
        <v>207</v>
      </c>
      <c r="J15" s="91">
        <v>23</v>
      </c>
      <c r="K15" s="92">
        <v>0</v>
      </c>
      <c r="L15" s="90">
        <v>0</v>
      </c>
      <c r="M15" s="90">
        <v>0</v>
      </c>
      <c r="N15" s="90">
        <v>2</v>
      </c>
      <c r="O15" s="90">
        <v>18</v>
      </c>
      <c r="P15" s="90">
        <v>0</v>
      </c>
      <c r="Q15" s="90">
        <v>3</v>
      </c>
      <c r="R15" s="91">
        <v>0</v>
      </c>
      <c r="S15" s="84">
        <f aca="true" t="shared" si="4" ref="S15:S20">IF(E15="Part",2,3)</f>
        <v>3</v>
      </c>
      <c r="T15" s="83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2:46" s="60" customFormat="1" ht="18" customHeight="1">
      <c r="B16" s="93">
        <v>2</v>
      </c>
      <c r="C16" s="94" t="s">
        <v>179</v>
      </c>
      <c r="D16" s="94" t="s">
        <v>122</v>
      </c>
      <c r="E16" s="95" t="s">
        <v>232</v>
      </c>
      <c r="F16" s="111" t="s">
        <v>123</v>
      </c>
      <c r="G16" s="88" t="s">
        <v>252</v>
      </c>
      <c r="H16" s="96">
        <v>0.09944751381215469</v>
      </c>
      <c r="I16" s="97">
        <v>181</v>
      </c>
      <c r="J16" s="98">
        <v>18</v>
      </c>
      <c r="K16" s="99">
        <v>4</v>
      </c>
      <c r="L16" s="97">
        <v>1</v>
      </c>
      <c r="M16" s="97">
        <v>3</v>
      </c>
      <c r="N16" s="97">
        <v>2</v>
      </c>
      <c r="O16" s="97">
        <v>5</v>
      </c>
      <c r="P16" s="97">
        <v>0</v>
      </c>
      <c r="Q16" s="97">
        <v>3</v>
      </c>
      <c r="R16" s="98">
        <v>0</v>
      </c>
      <c r="S16" s="84">
        <f t="shared" si="4"/>
        <v>3</v>
      </c>
      <c r="T16" s="8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2:46" s="60" customFormat="1" ht="18" customHeight="1">
      <c r="B17" s="93">
        <v>3</v>
      </c>
      <c r="C17" s="94" t="s">
        <v>179</v>
      </c>
      <c r="D17" s="94" t="s">
        <v>116</v>
      </c>
      <c r="E17" s="95" t="s">
        <v>232</v>
      </c>
      <c r="F17" s="111" t="s">
        <v>117</v>
      </c>
      <c r="G17" s="88" t="s">
        <v>252</v>
      </c>
      <c r="H17" s="96">
        <v>0.09210526315789473</v>
      </c>
      <c r="I17" s="97">
        <v>76</v>
      </c>
      <c r="J17" s="98">
        <v>7</v>
      </c>
      <c r="K17" s="99">
        <v>1</v>
      </c>
      <c r="L17" s="97">
        <v>0</v>
      </c>
      <c r="M17" s="97">
        <v>0</v>
      </c>
      <c r="N17" s="97">
        <v>1</v>
      </c>
      <c r="O17" s="97">
        <v>2</v>
      </c>
      <c r="P17" s="97">
        <v>0</v>
      </c>
      <c r="Q17" s="97">
        <v>3</v>
      </c>
      <c r="R17" s="98">
        <v>0</v>
      </c>
      <c r="S17" s="84">
        <f t="shared" si="4"/>
        <v>3</v>
      </c>
      <c r="T17" s="8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2:46" s="60" customFormat="1" ht="18" customHeight="1">
      <c r="B18" s="93">
        <v>4</v>
      </c>
      <c r="C18" s="94" t="s">
        <v>179</v>
      </c>
      <c r="D18" s="94" t="s">
        <v>120</v>
      </c>
      <c r="E18" s="95" t="s">
        <v>231</v>
      </c>
      <c r="F18" s="111" t="s">
        <v>121</v>
      </c>
      <c r="G18" s="88" t="s">
        <v>252</v>
      </c>
      <c r="H18" s="96">
        <v>0.06481481481481481</v>
      </c>
      <c r="I18" s="97">
        <v>108</v>
      </c>
      <c r="J18" s="98">
        <v>7</v>
      </c>
      <c r="K18" s="99">
        <v>0</v>
      </c>
      <c r="L18" s="97">
        <v>1</v>
      </c>
      <c r="M18" s="97">
        <v>1</v>
      </c>
      <c r="N18" s="97">
        <v>1</v>
      </c>
      <c r="O18" s="97">
        <v>3</v>
      </c>
      <c r="P18" s="97">
        <v>0</v>
      </c>
      <c r="Q18" s="97">
        <v>1</v>
      </c>
      <c r="R18" s="98">
        <v>0</v>
      </c>
      <c r="S18" s="84">
        <f t="shared" si="4"/>
        <v>2</v>
      </c>
      <c r="T18" s="83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2:46" s="60" customFormat="1" ht="18" customHeight="1">
      <c r="B19" s="93">
        <v>5</v>
      </c>
      <c r="C19" s="94" t="s">
        <v>179</v>
      </c>
      <c r="D19" s="94" t="s">
        <v>106</v>
      </c>
      <c r="E19" s="95" t="s">
        <v>231</v>
      </c>
      <c r="F19" s="111" t="s">
        <v>107</v>
      </c>
      <c r="G19" s="88" t="s">
        <v>252</v>
      </c>
      <c r="H19" s="96">
        <v>0.046153846153846156</v>
      </c>
      <c r="I19" s="97">
        <v>260</v>
      </c>
      <c r="J19" s="98">
        <v>12</v>
      </c>
      <c r="K19" s="99">
        <v>0</v>
      </c>
      <c r="L19" s="97">
        <v>2</v>
      </c>
      <c r="M19" s="97">
        <v>2</v>
      </c>
      <c r="N19" s="97">
        <v>1</v>
      </c>
      <c r="O19" s="97">
        <v>5</v>
      </c>
      <c r="P19" s="97">
        <v>0</v>
      </c>
      <c r="Q19" s="97">
        <v>2</v>
      </c>
      <c r="R19" s="98">
        <v>0</v>
      </c>
      <c r="S19" s="84">
        <f t="shared" si="4"/>
        <v>2</v>
      </c>
      <c r="T19" s="83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2:20" ht="18" customHeight="1" thickBot="1">
      <c r="B20" s="100">
        <v>6</v>
      </c>
      <c r="C20" s="101" t="s">
        <v>179</v>
      </c>
      <c r="D20" s="101" t="s">
        <v>114</v>
      </c>
      <c r="E20" s="102" t="s">
        <v>232</v>
      </c>
      <c r="F20" s="113" t="s">
        <v>115</v>
      </c>
      <c r="G20" s="103" t="s">
        <v>252</v>
      </c>
      <c r="H20" s="104">
        <v>0.03690036900369004</v>
      </c>
      <c r="I20" s="105">
        <v>271</v>
      </c>
      <c r="J20" s="106">
        <v>10</v>
      </c>
      <c r="K20" s="107">
        <v>2</v>
      </c>
      <c r="L20" s="105">
        <v>0</v>
      </c>
      <c r="M20" s="105">
        <v>0</v>
      </c>
      <c r="N20" s="105">
        <v>0</v>
      </c>
      <c r="O20" s="105">
        <v>8</v>
      </c>
      <c r="P20" s="105">
        <v>0</v>
      </c>
      <c r="Q20" s="105">
        <v>0</v>
      </c>
      <c r="R20" s="106">
        <v>0</v>
      </c>
      <c r="S20" s="84">
        <f t="shared" si="4"/>
        <v>3</v>
      </c>
      <c r="T20" s="83"/>
    </row>
    <row r="21" ht="7.5" customHeight="1">
      <c r="S21" s="29"/>
    </row>
    <row r="22" ht="7.5" customHeight="1">
      <c r="S22" s="29"/>
    </row>
    <row r="23" ht="15">
      <c r="S23" s="29"/>
    </row>
    <row r="24" ht="15"/>
    <row r="25" ht="15"/>
    <row r="26" ht="15"/>
    <row r="27" ht="15"/>
    <row r="28" ht="15"/>
    <row r="29" ht="15"/>
  </sheetData>
  <sheetProtection password="C438" sheet="1" objects="1" scenarios="1" autoFilter="0"/>
  <mergeCells count="2">
    <mergeCell ref="B5:C5"/>
    <mergeCell ref="B13:C13"/>
  </mergeCells>
  <conditionalFormatting sqref="G7:G20">
    <cfRule type="cellIs" priority="3" dxfId="14" operator="equal" stopIfTrue="1">
      <formula>"r"</formula>
    </cfRule>
    <cfRule type="cellIs" priority="4" dxfId="15" operator="equal" stopIfTrue="1">
      <formula>"a"</formula>
    </cfRule>
  </conditionalFormatting>
  <conditionalFormatting sqref="R7:R12 R15:R20">
    <cfRule type="cellIs" priority="1" dxfId="16" operator="greaterThanOrEqual" stopIfTrue="1">
      <formula>S7</formula>
    </cfRule>
    <cfRule type="expression" priority="2" dxfId="16" stopIfTrue="1">
      <formula>S7&gt;=5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S21"/>
  <sheetViews>
    <sheetView showGridLines="0" showRowColHeaders="0" showZeros="0" zoomScalePageLayoutView="0" workbookViewId="0" topLeftCell="A1">
      <pane ySplit="6" topLeftCell="A7" activePane="bottomLeft" state="frozen"/>
      <selection pane="topLeft" activeCell="E11" sqref="E11"/>
      <selection pane="bottomLeft" activeCell="A5" sqref="A5:IV11"/>
    </sheetView>
  </sheetViews>
  <sheetFormatPr defaultColWidth="0" defaultRowHeight="15" zeroHeight="1"/>
  <cols>
    <col min="1" max="1" width="0.85546875" style="0" customWidth="1"/>
    <col min="2" max="2" width="5.140625" style="0" customWidth="1"/>
    <col min="3" max="3" width="8.8515625" style="0" customWidth="1"/>
    <col min="4" max="4" width="21.8515625" style="0" customWidth="1"/>
    <col min="5" max="5" width="10.00390625" style="0" customWidth="1"/>
    <col min="6" max="6" width="10.00390625" style="0" hidden="1" customWidth="1"/>
    <col min="7" max="7" width="11.140625" style="0" customWidth="1"/>
    <col min="8" max="17" width="9.140625" style="0" customWidth="1"/>
    <col min="18" max="18" width="3.7109375" style="0" customWidth="1"/>
    <col min="19" max="19" width="2.00390625" style="0" bestFit="1" customWidth="1"/>
    <col min="20" max="212" width="9.140625" style="0" hidden="1" customWidth="1"/>
    <col min="213" max="16384" width="0" style="0" hidden="1" customWidth="1"/>
  </cols>
  <sheetData>
    <row r="1" spans="1:45" s="60" customFormat="1" ht="24" customHeight="1">
      <c r="A1" s="67"/>
      <c r="B1" s="6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s="60" customFormat="1" ht="24" customHeight="1">
      <c r="A2" s="6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60" customFormat="1" ht="24" customHeight="1">
      <c r="A3" s="6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2:45" s="60" customFormat="1" ht="24" customHeight="1">
      <c r="B4" s="1" t="s">
        <v>235</v>
      </c>
      <c r="H4"/>
      <c r="I4"/>
      <c r="J4"/>
      <c r="K4"/>
      <c r="L4"/>
      <c r="M4"/>
      <c r="N4" s="6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2:45" s="60" customFormat="1" ht="5.25" customHeight="1" hidden="1" thickBot="1">
      <c r="B5" s="140"/>
      <c r="C5" s="140"/>
      <c r="H5"/>
      <c r="I5"/>
      <c r="J5"/>
      <c r="K5"/>
      <c r="L5"/>
      <c r="M5"/>
      <c r="N5" s="6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2:45" s="60" customFormat="1" ht="37.5" customHeight="1" hidden="1" thickBot="1">
      <c r="B6" s="70" t="s">
        <v>220</v>
      </c>
      <c r="C6" s="71" t="s">
        <v>221</v>
      </c>
      <c r="D6" s="71" t="s">
        <v>222</v>
      </c>
      <c r="E6" s="72" t="s">
        <v>223</v>
      </c>
      <c r="F6" s="73" t="s">
        <v>224</v>
      </c>
      <c r="G6" s="70" t="s">
        <v>225</v>
      </c>
      <c r="H6" s="71" t="s">
        <v>180</v>
      </c>
      <c r="I6" s="72" t="s">
        <v>186</v>
      </c>
      <c r="J6" s="74" t="s">
        <v>171</v>
      </c>
      <c r="K6" s="71" t="s">
        <v>175</v>
      </c>
      <c r="L6" s="71" t="s">
        <v>173</v>
      </c>
      <c r="M6" s="71" t="s">
        <v>174</v>
      </c>
      <c r="N6" s="71" t="s">
        <v>172</v>
      </c>
      <c r="O6" s="71" t="s">
        <v>177</v>
      </c>
      <c r="P6" s="71" t="s">
        <v>176</v>
      </c>
      <c r="Q6" s="72" t="s">
        <v>185</v>
      </c>
      <c r="R6" s="2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2:45" s="60" customFormat="1" ht="18" customHeight="1" hidden="1">
      <c r="B7" s="85">
        <f>RANK(G7,$G$7:$G$11,0)</f>
        <v>1</v>
      </c>
      <c r="C7" s="86" t="s">
        <v>234</v>
      </c>
      <c r="D7" s="86" t="s">
        <v>218</v>
      </c>
      <c r="E7" s="109" t="s">
        <v>219</v>
      </c>
      <c r="F7" s="75" t="str">
        <f>IF(Q7&gt;=R7,"a","r")</f>
        <v>r</v>
      </c>
      <c r="G7" s="89">
        <f>IF(ISERROR(I7/H7),,I7/H7)</f>
        <v>0.05673758865248227</v>
      </c>
      <c r="H7" s="90">
        <f>VLOOKUP(E7,SalesData,MATCH($H$6,Data!$G$1:$W$1,0),FALSE)</f>
        <v>564</v>
      </c>
      <c r="I7" s="91">
        <f>VLOOKUP(E7,SalesData,MATCH($I$6,Data!$G$1:$W$1,0),FALSE)</f>
        <v>32</v>
      </c>
      <c r="J7" s="92">
        <f>VLOOKUP(E7,SalesData,MATCH($J$6,Data!$G$1:$W$1,0),FALSE)</f>
        <v>1</v>
      </c>
      <c r="K7" s="90">
        <f>VLOOKUP(E7,SalesData,MATCH($K$6,Data!$G$1:$W$1,0),FALSE)</f>
        <v>3</v>
      </c>
      <c r="L7" s="90">
        <f>VLOOKUP(E7,SalesData,MATCH($L$6,Data!$G$1:$W$1,0),FALSE)</f>
        <v>4</v>
      </c>
      <c r="M7" s="90">
        <f>VLOOKUP(E7,SalesData,MATCH($M$6,Data!$G$1:$W$1,0),FALSE)</f>
        <v>4</v>
      </c>
      <c r="N7" s="90">
        <f>VLOOKUP(E7,SalesData,MATCH($N$6,Data!$G$1:$W$1,0),FALSE)</f>
        <v>1</v>
      </c>
      <c r="O7" s="90">
        <f>VLOOKUP(E7,SalesData,MATCH($O$6,Data!$G$1:$W$1,0),FALSE)</f>
        <v>1</v>
      </c>
      <c r="P7" s="90">
        <f>VLOOKUP(E7,SalesData,MATCH($P$6,Data!$G$1:$W$1,0),FALSE)</f>
        <v>18</v>
      </c>
      <c r="Q7" s="91">
        <f>VLOOKUP(E7,SalesData,MATCH($Q$6,Data!$G$1:$W$1,0),FALSE)</f>
        <v>0</v>
      </c>
      <c r="R7" s="84">
        <v>3</v>
      </c>
      <c r="S7" s="8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2:45" s="60" customFormat="1" ht="18" customHeight="1" hidden="1">
      <c r="B8" s="93">
        <f>RANK(G8,$G$7:$G$11,0)</f>
        <v>4</v>
      </c>
      <c r="C8" s="94" t="s">
        <v>234</v>
      </c>
      <c r="D8" s="94" t="s">
        <v>83</v>
      </c>
      <c r="E8" s="111" t="s">
        <v>84</v>
      </c>
      <c r="F8" s="75" t="str">
        <f>IF(Q8&gt;=R8,"a","r")</f>
        <v>a</v>
      </c>
      <c r="G8" s="96">
        <f>IF(ISERROR(I8/H8),,I8/H8)</f>
        <v>0.033402922755741124</v>
      </c>
      <c r="H8" s="97">
        <f>VLOOKUP(E8,SalesData,MATCH($H$6,Data!$G$1:$W$1,0),FALSE)</f>
        <v>479</v>
      </c>
      <c r="I8" s="98">
        <f>VLOOKUP(E8,SalesData,MATCH($I$6,Data!$G$1:$W$1,0),FALSE)</f>
        <v>16</v>
      </c>
      <c r="J8" s="99">
        <f>VLOOKUP(E8,SalesData,MATCH($J$6,Data!$G$1:$W$1,0),FALSE)</f>
        <v>0</v>
      </c>
      <c r="K8" s="97">
        <f>VLOOKUP(E8,SalesData,MATCH($K$6,Data!$G$1:$W$1,0),FALSE)</f>
        <v>0</v>
      </c>
      <c r="L8" s="97">
        <f>VLOOKUP(E8,SalesData,MATCH($L$6,Data!$G$1:$W$1,0),FALSE)</f>
        <v>4</v>
      </c>
      <c r="M8" s="97">
        <f>VLOOKUP(E8,SalesData,MATCH($M$6,Data!$G$1:$W$1,0),FALSE)</f>
        <v>0</v>
      </c>
      <c r="N8" s="97">
        <f>VLOOKUP(E8,SalesData,MATCH($N$6,Data!$G$1:$W$1,0),FALSE)</f>
        <v>0</v>
      </c>
      <c r="O8" s="97">
        <f>VLOOKUP(E8,SalesData,MATCH($O$6,Data!$G$1:$W$1,0),FALSE)</f>
        <v>0</v>
      </c>
      <c r="P8" s="97">
        <f>VLOOKUP(E8,SalesData,MATCH($P$6,Data!$G$1:$W$1,0),FALSE)</f>
        <v>8</v>
      </c>
      <c r="Q8" s="98">
        <f>VLOOKUP(E8,SalesData,MATCH($Q$6,Data!$G$1:$W$1,0),FALSE)</f>
        <v>4</v>
      </c>
      <c r="R8" s="84">
        <v>3</v>
      </c>
      <c r="S8" s="8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2:45" s="60" customFormat="1" ht="18" customHeight="1" hidden="1">
      <c r="B9" s="93">
        <f>RANK(G9,$G$7:$G$11,0)</f>
        <v>2</v>
      </c>
      <c r="C9" s="94" t="s">
        <v>234</v>
      </c>
      <c r="D9" s="94" t="s">
        <v>85</v>
      </c>
      <c r="E9" s="111" t="s">
        <v>86</v>
      </c>
      <c r="F9" s="75" t="str">
        <f>IF(Q9&gt;=R9,"a","r")</f>
        <v>r</v>
      </c>
      <c r="G9" s="96">
        <f>IF(ISERROR(I9/H9),,I9/H9)</f>
        <v>0.05172413793103448</v>
      </c>
      <c r="H9" s="97">
        <f>VLOOKUP(E9,SalesData,MATCH($H$6,Data!$G$1:$W$1,0),FALSE)</f>
        <v>174</v>
      </c>
      <c r="I9" s="98">
        <f>VLOOKUP(E9,SalesData,MATCH($I$6,Data!$G$1:$W$1,0),FALSE)</f>
        <v>9</v>
      </c>
      <c r="J9" s="99">
        <f>VLOOKUP(E9,SalesData,MATCH($J$6,Data!$G$1:$W$1,0),FALSE)</f>
        <v>1</v>
      </c>
      <c r="K9" s="97">
        <f>VLOOKUP(E9,SalesData,MATCH($K$6,Data!$G$1:$W$1,0),FALSE)</f>
        <v>2</v>
      </c>
      <c r="L9" s="97">
        <f>VLOOKUP(E9,SalesData,MATCH($L$6,Data!$G$1:$W$1,0),FALSE)</f>
        <v>0</v>
      </c>
      <c r="M9" s="97">
        <f>VLOOKUP(E9,SalesData,MATCH($M$6,Data!$G$1:$W$1,0),FALSE)</f>
        <v>1</v>
      </c>
      <c r="N9" s="97">
        <f>VLOOKUP(E9,SalesData,MATCH($N$6,Data!$G$1:$W$1,0),FALSE)</f>
        <v>0</v>
      </c>
      <c r="O9" s="97">
        <f>VLOOKUP(E9,SalesData,MATCH($O$6,Data!$G$1:$W$1,0),FALSE)</f>
        <v>0</v>
      </c>
      <c r="P9" s="97">
        <f>VLOOKUP(E9,SalesData,MATCH($P$6,Data!$G$1:$W$1,0),FALSE)</f>
        <v>5</v>
      </c>
      <c r="Q9" s="98">
        <f>VLOOKUP(E9,SalesData,MATCH($Q$6,Data!$G$1:$W$1,0),FALSE)</f>
        <v>0</v>
      </c>
      <c r="R9" s="84">
        <v>3</v>
      </c>
      <c r="S9" s="8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2:45" s="60" customFormat="1" ht="18" customHeight="1" hidden="1">
      <c r="B10" s="93">
        <f>RANK(G10,$G$7:$G$11,0)</f>
        <v>3</v>
      </c>
      <c r="C10" s="94" t="s">
        <v>234</v>
      </c>
      <c r="D10" s="94" t="s">
        <v>87</v>
      </c>
      <c r="E10" s="111" t="s">
        <v>88</v>
      </c>
      <c r="F10" s="75" t="str">
        <f>IF(Q10&gt;=R10,"a","r")</f>
        <v>r</v>
      </c>
      <c r="G10" s="96">
        <f>IF(ISERROR(I10/H10),,I10/H10)</f>
        <v>0.041379310344827586</v>
      </c>
      <c r="H10" s="97">
        <f>VLOOKUP(E10,SalesData,MATCH($H$6,Data!$G$1:$W$1,0),FALSE)</f>
        <v>290</v>
      </c>
      <c r="I10" s="98">
        <f>VLOOKUP(E10,SalesData,MATCH($I$6,Data!$G$1:$W$1,0),FALSE)</f>
        <v>12</v>
      </c>
      <c r="J10" s="99">
        <f>VLOOKUP(E10,SalesData,MATCH($J$6,Data!$G$1:$W$1,0),FALSE)</f>
        <v>0</v>
      </c>
      <c r="K10" s="97">
        <f>VLOOKUP(E10,SalesData,MATCH($K$6,Data!$G$1:$W$1,0),FALSE)</f>
        <v>0</v>
      </c>
      <c r="L10" s="97">
        <f>VLOOKUP(E10,SalesData,MATCH($L$6,Data!$G$1:$W$1,0),FALSE)</f>
        <v>2</v>
      </c>
      <c r="M10" s="97">
        <f>VLOOKUP(E10,SalesData,MATCH($M$6,Data!$G$1:$W$1,0),FALSE)</f>
        <v>1</v>
      </c>
      <c r="N10" s="97">
        <f>VLOOKUP(E10,SalesData,MATCH($N$6,Data!$G$1:$W$1,0),FALSE)</f>
        <v>0</v>
      </c>
      <c r="O10" s="97">
        <f>VLOOKUP(E10,SalesData,MATCH($O$6,Data!$G$1:$W$1,0),FALSE)</f>
        <v>1</v>
      </c>
      <c r="P10" s="97">
        <f>VLOOKUP(E10,SalesData,MATCH($P$6,Data!$G$1:$W$1,0),FALSE)</f>
        <v>8</v>
      </c>
      <c r="Q10" s="98">
        <f>VLOOKUP(E10,SalesData,MATCH($Q$6,Data!$G$1:$W$1,0),FALSE)</f>
        <v>0</v>
      </c>
      <c r="R10" s="84">
        <v>3</v>
      </c>
      <c r="S10" s="8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2:19" ht="18" customHeight="1" hidden="1" thickBot="1">
      <c r="B11" s="100">
        <f>RANK(G11,$G$7:$G$11,0)</f>
        <v>5</v>
      </c>
      <c r="C11" s="101" t="s">
        <v>234</v>
      </c>
      <c r="D11" s="101" t="s">
        <v>89</v>
      </c>
      <c r="E11" s="113" t="s">
        <v>90</v>
      </c>
      <c r="F11" s="81" t="str">
        <f>IF(Q11&gt;=R11,"a","r")</f>
        <v>r</v>
      </c>
      <c r="G11" s="104">
        <f>IF(ISERROR(I11/H11),,I11/H11)</f>
        <v>0.01639344262295082</v>
      </c>
      <c r="H11" s="105">
        <f>VLOOKUP(E11,SalesData,MATCH($H$6,Data!$G$1:$W$1,0),FALSE)</f>
        <v>61</v>
      </c>
      <c r="I11" s="106">
        <f>VLOOKUP(E11,SalesData,MATCH($I$6,Data!$G$1:$W$1,0),FALSE)</f>
        <v>1</v>
      </c>
      <c r="J11" s="107">
        <f>VLOOKUP(E11,SalesData,MATCH($J$6,Data!$G$1:$W$1,0),FALSE)</f>
        <v>0</v>
      </c>
      <c r="K11" s="105">
        <f>VLOOKUP(E11,SalesData,MATCH($K$6,Data!$G$1:$W$1,0),FALSE)</f>
        <v>0</v>
      </c>
      <c r="L11" s="105">
        <f>VLOOKUP(E11,SalesData,MATCH($L$6,Data!$G$1:$W$1,0),FALSE)</f>
        <v>0</v>
      </c>
      <c r="M11" s="105">
        <f>VLOOKUP(E11,SalesData,MATCH($M$6,Data!$G$1:$W$1,0),FALSE)</f>
        <v>0</v>
      </c>
      <c r="N11" s="105">
        <f>VLOOKUP(E11,SalesData,MATCH($N$6,Data!$G$1:$W$1,0),FALSE)</f>
        <v>0</v>
      </c>
      <c r="O11" s="105">
        <f>VLOOKUP(E11,SalesData,MATCH($O$6,Data!$G$1:$W$1,0),FALSE)</f>
        <v>0</v>
      </c>
      <c r="P11" s="105">
        <f>VLOOKUP(E11,SalesData,MATCH($P$6,Data!$G$1:$W$1,0),FALSE)</f>
        <v>1</v>
      </c>
      <c r="Q11" s="106">
        <f>VLOOKUP(E11,SalesData,MATCH($Q$6,Data!$G$1:$W$1,0),FALSE)</f>
        <v>0</v>
      </c>
      <c r="R11" s="84">
        <v>3</v>
      </c>
      <c r="S11" s="83"/>
    </row>
    <row r="12" spans="2:45" s="60" customFormat="1" ht="10.5" customHeight="1" thickBot="1">
      <c r="B12" s="140"/>
      <c r="C12" s="140"/>
      <c r="H12"/>
      <c r="I12"/>
      <c r="J12"/>
      <c r="K12"/>
      <c r="L12"/>
      <c r="M12"/>
      <c r="N12" s="6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2:45" s="60" customFormat="1" ht="37.5" customHeight="1" thickBot="1">
      <c r="B13" s="70" t="s">
        <v>220</v>
      </c>
      <c r="C13" s="71" t="s">
        <v>221</v>
      </c>
      <c r="D13" s="71" t="s">
        <v>222</v>
      </c>
      <c r="E13" s="72" t="s">
        <v>223</v>
      </c>
      <c r="F13" s="73" t="s">
        <v>224</v>
      </c>
      <c r="G13" s="70" t="s">
        <v>225</v>
      </c>
      <c r="H13" s="71" t="s">
        <v>180</v>
      </c>
      <c r="I13" s="72" t="s">
        <v>186</v>
      </c>
      <c r="J13" s="74" t="s">
        <v>171</v>
      </c>
      <c r="K13" s="71" t="s">
        <v>175</v>
      </c>
      <c r="L13" s="71" t="s">
        <v>173</v>
      </c>
      <c r="M13" s="71" t="s">
        <v>174</v>
      </c>
      <c r="N13" s="71" t="s">
        <v>172</v>
      </c>
      <c r="O13" s="71" t="s">
        <v>177</v>
      </c>
      <c r="P13" s="71" t="s">
        <v>176</v>
      </c>
      <c r="Q13" s="71" t="s">
        <v>185</v>
      </c>
      <c r="R13" s="2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45" s="60" customFormat="1" ht="18" customHeight="1">
      <c r="B14" s="85">
        <v>1</v>
      </c>
      <c r="C14" s="86" t="s">
        <v>234</v>
      </c>
      <c r="D14" s="86" t="s">
        <v>218</v>
      </c>
      <c r="E14" s="109" t="s">
        <v>219</v>
      </c>
      <c r="F14" s="88" t="s">
        <v>252</v>
      </c>
      <c r="G14" s="89">
        <v>0.05673758865248227</v>
      </c>
      <c r="H14" s="90">
        <v>564</v>
      </c>
      <c r="I14" s="91">
        <v>32</v>
      </c>
      <c r="J14" s="92">
        <v>1</v>
      </c>
      <c r="K14" s="90">
        <v>3</v>
      </c>
      <c r="L14" s="90">
        <v>4</v>
      </c>
      <c r="M14" s="90">
        <v>4</v>
      </c>
      <c r="N14" s="90">
        <v>1</v>
      </c>
      <c r="O14" s="90">
        <v>1</v>
      </c>
      <c r="P14" s="90">
        <v>18</v>
      </c>
      <c r="Q14" s="91">
        <v>0</v>
      </c>
      <c r="R14" s="84">
        <v>3</v>
      </c>
      <c r="S14" s="8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2:45" s="60" customFormat="1" ht="18" customHeight="1">
      <c r="B15" s="93">
        <v>2</v>
      </c>
      <c r="C15" s="94" t="s">
        <v>234</v>
      </c>
      <c r="D15" s="94" t="s">
        <v>85</v>
      </c>
      <c r="E15" s="111" t="s">
        <v>86</v>
      </c>
      <c r="F15" s="88" t="s">
        <v>252</v>
      </c>
      <c r="G15" s="96">
        <v>0.05172413793103448</v>
      </c>
      <c r="H15" s="97">
        <v>174</v>
      </c>
      <c r="I15" s="98">
        <v>9</v>
      </c>
      <c r="J15" s="99">
        <v>1</v>
      </c>
      <c r="K15" s="97">
        <v>2</v>
      </c>
      <c r="L15" s="97">
        <v>0</v>
      </c>
      <c r="M15" s="97">
        <v>1</v>
      </c>
      <c r="N15" s="97">
        <v>0</v>
      </c>
      <c r="O15" s="97">
        <v>0</v>
      </c>
      <c r="P15" s="97">
        <v>5</v>
      </c>
      <c r="Q15" s="98">
        <v>0</v>
      </c>
      <c r="R15" s="84">
        <v>3</v>
      </c>
      <c r="S15" s="8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2:45" s="60" customFormat="1" ht="18" customHeight="1">
      <c r="B16" s="93">
        <v>3</v>
      </c>
      <c r="C16" s="94" t="s">
        <v>234</v>
      </c>
      <c r="D16" s="94" t="s">
        <v>87</v>
      </c>
      <c r="E16" s="111" t="s">
        <v>88</v>
      </c>
      <c r="F16" s="88" t="s">
        <v>252</v>
      </c>
      <c r="G16" s="96">
        <v>0.041379310344827586</v>
      </c>
      <c r="H16" s="97">
        <v>290</v>
      </c>
      <c r="I16" s="98">
        <v>12</v>
      </c>
      <c r="J16" s="99">
        <v>0</v>
      </c>
      <c r="K16" s="97">
        <v>0</v>
      </c>
      <c r="L16" s="97">
        <v>2</v>
      </c>
      <c r="M16" s="97">
        <v>1</v>
      </c>
      <c r="N16" s="97">
        <v>0</v>
      </c>
      <c r="O16" s="97">
        <v>1</v>
      </c>
      <c r="P16" s="97">
        <v>8</v>
      </c>
      <c r="Q16" s="98">
        <v>0</v>
      </c>
      <c r="R16" s="84">
        <v>3</v>
      </c>
      <c r="S16" s="8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5" s="60" customFormat="1" ht="18" customHeight="1">
      <c r="B17" s="93">
        <v>4</v>
      </c>
      <c r="C17" s="94" t="s">
        <v>234</v>
      </c>
      <c r="D17" s="94" t="s">
        <v>83</v>
      </c>
      <c r="E17" s="111" t="s">
        <v>84</v>
      </c>
      <c r="F17" s="88" t="s">
        <v>253</v>
      </c>
      <c r="G17" s="96">
        <v>0.033402922755741124</v>
      </c>
      <c r="H17" s="97">
        <v>479</v>
      </c>
      <c r="I17" s="98">
        <v>16</v>
      </c>
      <c r="J17" s="99">
        <v>0</v>
      </c>
      <c r="K17" s="97">
        <v>0</v>
      </c>
      <c r="L17" s="97">
        <v>4</v>
      </c>
      <c r="M17" s="97">
        <v>0</v>
      </c>
      <c r="N17" s="97">
        <v>0</v>
      </c>
      <c r="O17" s="97">
        <v>0</v>
      </c>
      <c r="P17" s="97">
        <v>8</v>
      </c>
      <c r="Q17" s="98">
        <v>4</v>
      </c>
      <c r="R17" s="84">
        <v>3</v>
      </c>
      <c r="S17" s="8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19" ht="18" customHeight="1" thickBot="1">
      <c r="B18" s="100">
        <v>5</v>
      </c>
      <c r="C18" s="101" t="s">
        <v>234</v>
      </c>
      <c r="D18" s="101" t="s">
        <v>89</v>
      </c>
      <c r="E18" s="113" t="s">
        <v>90</v>
      </c>
      <c r="F18" s="103" t="s">
        <v>252</v>
      </c>
      <c r="G18" s="104">
        <v>0.01639344262295082</v>
      </c>
      <c r="H18" s="105">
        <v>61</v>
      </c>
      <c r="I18" s="106">
        <v>1</v>
      </c>
      <c r="J18" s="107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1</v>
      </c>
      <c r="Q18" s="106">
        <v>0</v>
      </c>
      <c r="R18" s="84">
        <v>3</v>
      </c>
      <c r="S18" s="83"/>
    </row>
    <row r="19" ht="7.5" customHeight="1">
      <c r="R19" s="29"/>
    </row>
    <row r="20" ht="7.5" customHeight="1">
      <c r="R20" s="29"/>
    </row>
    <row r="21" ht="15">
      <c r="R21" s="29"/>
    </row>
    <row r="22" ht="15"/>
    <row r="23" ht="15"/>
    <row r="24" ht="15"/>
    <row r="25" ht="15"/>
    <row r="26" ht="15"/>
    <row r="27" ht="15"/>
    <row r="28" ht="15"/>
    <row r="29" ht="15"/>
  </sheetData>
  <sheetProtection password="C438" sheet="1" objects="1" scenarios="1" autoFilter="0"/>
  <mergeCells count="2">
    <mergeCell ref="B5:C5"/>
    <mergeCell ref="B12:C12"/>
  </mergeCells>
  <conditionalFormatting sqref="F7:F18">
    <cfRule type="cellIs" priority="3" dxfId="14" operator="equal" stopIfTrue="1">
      <formula>"r"</formula>
    </cfRule>
    <cfRule type="cellIs" priority="4" dxfId="15" operator="equal" stopIfTrue="1">
      <formula>"a"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S19"/>
  <sheetViews>
    <sheetView showGridLines="0" showRowColHeaders="0" showZeros="0" zoomScalePageLayoutView="0" workbookViewId="0" topLeftCell="A1">
      <pane ySplit="6" topLeftCell="A7" activePane="bottomLeft" state="frozen"/>
      <selection pane="topLeft" activeCell="E11" sqref="E11"/>
      <selection pane="bottomLeft" activeCell="E13" sqref="E13"/>
    </sheetView>
  </sheetViews>
  <sheetFormatPr defaultColWidth="0" defaultRowHeight="15" zeroHeight="1"/>
  <cols>
    <col min="1" max="1" width="0.85546875" style="0" customWidth="1"/>
    <col min="2" max="2" width="5.140625" style="0" customWidth="1"/>
    <col min="3" max="3" width="8.8515625" style="0" customWidth="1"/>
    <col min="4" max="4" width="21.8515625" style="0" customWidth="1"/>
    <col min="5" max="5" width="10.00390625" style="0" customWidth="1"/>
    <col min="6" max="6" width="10.00390625" style="0" hidden="1" customWidth="1"/>
    <col min="7" max="7" width="11.140625" style="0" customWidth="1"/>
    <col min="8" max="17" width="9.140625" style="0" customWidth="1"/>
    <col min="18" max="18" width="3.7109375" style="0" customWidth="1"/>
    <col min="19" max="19" width="2.00390625" style="0" bestFit="1" customWidth="1"/>
    <col min="20" max="212" width="9.140625" style="0" hidden="1" customWidth="1"/>
    <col min="213" max="16384" width="0" style="0" hidden="1" customWidth="1"/>
  </cols>
  <sheetData>
    <row r="1" spans="1:45" s="60" customFormat="1" ht="24" customHeight="1">
      <c r="A1" s="67"/>
      <c r="B1" s="6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s="60" customFormat="1" ht="24" customHeight="1">
      <c r="A2" s="6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60" customFormat="1" ht="24" customHeight="1">
      <c r="A3" s="68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2:45" s="60" customFormat="1" ht="24" customHeight="1">
      <c r="B4" s="1" t="s">
        <v>236</v>
      </c>
      <c r="H4"/>
      <c r="I4"/>
      <c r="J4"/>
      <c r="K4"/>
      <c r="L4"/>
      <c r="M4"/>
      <c r="N4" s="6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2:45" s="60" customFormat="1" ht="5.25" customHeight="1" hidden="1" thickBot="1">
      <c r="B5" s="140"/>
      <c r="C5" s="140"/>
      <c r="H5"/>
      <c r="I5"/>
      <c r="J5"/>
      <c r="K5"/>
      <c r="L5"/>
      <c r="M5"/>
      <c r="N5" s="6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2:45" s="60" customFormat="1" ht="37.5" customHeight="1" hidden="1" thickBot="1">
      <c r="B6" s="70" t="s">
        <v>220</v>
      </c>
      <c r="C6" s="71" t="s">
        <v>221</v>
      </c>
      <c r="D6" s="71" t="s">
        <v>222</v>
      </c>
      <c r="E6" s="72" t="s">
        <v>223</v>
      </c>
      <c r="F6" s="73" t="s">
        <v>224</v>
      </c>
      <c r="G6" s="70" t="s">
        <v>225</v>
      </c>
      <c r="H6" s="71" t="s">
        <v>180</v>
      </c>
      <c r="I6" s="72" t="s">
        <v>186</v>
      </c>
      <c r="J6" s="74" t="s">
        <v>171</v>
      </c>
      <c r="K6" s="71" t="s">
        <v>175</v>
      </c>
      <c r="L6" s="71" t="s">
        <v>173</v>
      </c>
      <c r="M6" s="71" t="s">
        <v>174</v>
      </c>
      <c r="N6" s="71" t="s">
        <v>172</v>
      </c>
      <c r="O6" s="71" t="s">
        <v>177</v>
      </c>
      <c r="P6" s="71" t="s">
        <v>176</v>
      </c>
      <c r="Q6" s="72" t="s">
        <v>185</v>
      </c>
      <c r="R6" s="2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2:45" s="60" customFormat="1" ht="18" customHeight="1" hidden="1">
      <c r="B7" s="85">
        <f>RANK(G7,$G$7:$G$10,0)</f>
        <v>2</v>
      </c>
      <c r="C7" s="86" t="s">
        <v>237</v>
      </c>
      <c r="D7" s="86" t="s">
        <v>91</v>
      </c>
      <c r="E7" s="109" t="s">
        <v>92</v>
      </c>
      <c r="F7" s="75" t="str">
        <f>IF(Q7&gt;=R7,"a","r")</f>
        <v>r</v>
      </c>
      <c r="G7" s="89">
        <f>IF(ISERROR(I7/H7),,I7/H7)</f>
        <v>0.3701657458563536</v>
      </c>
      <c r="H7" s="90">
        <f>VLOOKUP(E7,SalesData,MATCH($H$6,Data!$G$1:$W$1,0),FALSE)</f>
        <v>181</v>
      </c>
      <c r="I7" s="91">
        <f>VLOOKUP(E7,SalesData,MATCH($I$6,Data!$G$1:$W$1,0),FALSE)</f>
        <v>67</v>
      </c>
      <c r="J7" s="92">
        <f>VLOOKUP(E7,SalesData,MATCH($J$6,Data!$G$1:$W$1,0),FALSE)</f>
        <v>7</v>
      </c>
      <c r="K7" s="90">
        <f>VLOOKUP(E7,SalesData,MATCH($K$6,Data!$G$1:$W$1,0),FALSE)</f>
        <v>0</v>
      </c>
      <c r="L7" s="90">
        <f>VLOOKUP(E7,SalesData,MATCH($L$6,Data!$G$1:$W$1,0),FALSE)</f>
        <v>8</v>
      </c>
      <c r="M7" s="90">
        <f>VLOOKUP(E7,SalesData,MATCH($M$6,Data!$G$1:$W$1,0),FALSE)</f>
        <v>6</v>
      </c>
      <c r="N7" s="90">
        <f>VLOOKUP(E7,SalesData,MATCH($N$6,Data!$G$1:$W$1,0),FALSE)</f>
        <v>41</v>
      </c>
      <c r="O7" s="90">
        <f>VLOOKUP(E7,SalesData,MATCH($O$6,Data!$G$1:$W$1,0),FALSE)</f>
        <v>0</v>
      </c>
      <c r="P7" s="90">
        <f>VLOOKUP(E7,SalesData,MATCH($P$6,Data!$G$1:$W$1,0),FALSE)</f>
        <v>5</v>
      </c>
      <c r="Q7" s="91">
        <f>VLOOKUP(E7,SalesData,MATCH($Q$6,Data!$G$1:$W$1,0),FALSE)</f>
        <v>0</v>
      </c>
      <c r="R7" s="84">
        <v>3</v>
      </c>
      <c r="S7" s="8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2:45" s="60" customFormat="1" ht="18" customHeight="1" hidden="1">
      <c r="B8" s="93">
        <f>RANK(G8,$G$7:$G$10,0)</f>
        <v>1</v>
      </c>
      <c r="C8" s="94" t="s">
        <v>237</v>
      </c>
      <c r="D8" s="94" t="s">
        <v>93</v>
      </c>
      <c r="E8" s="111" t="s">
        <v>94</v>
      </c>
      <c r="F8" s="75" t="str">
        <f>IF(Q8&gt;=R8,"a","r")</f>
        <v>r</v>
      </c>
      <c r="G8" s="96">
        <f>IF(ISERROR(I8/H8),,I8/H8)</f>
        <v>0.4556213017751479</v>
      </c>
      <c r="H8" s="97">
        <f>VLOOKUP(E8,SalesData,MATCH($H$6,Data!$G$1:$W$1,0),FALSE)</f>
        <v>169</v>
      </c>
      <c r="I8" s="98">
        <f>VLOOKUP(E8,SalesData,MATCH($I$6,Data!$G$1:$W$1,0),FALSE)</f>
        <v>77</v>
      </c>
      <c r="J8" s="99">
        <f>VLOOKUP(E8,SalesData,MATCH($J$6,Data!$G$1:$W$1,0),FALSE)</f>
        <v>6</v>
      </c>
      <c r="K8" s="97">
        <f>VLOOKUP(E8,SalesData,MATCH($K$6,Data!$G$1:$W$1,0),FALSE)</f>
        <v>1</v>
      </c>
      <c r="L8" s="97">
        <f>VLOOKUP(E8,SalesData,MATCH($L$6,Data!$G$1:$W$1,0),FALSE)</f>
        <v>8</v>
      </c>
      <c r="M8" s="97">
        <f>VLOOKUP(E8,SalesData,MATCH($M$6,Data!$G$1:$W$1,0),FALSE)</f>
        <v>4</v>
      </c>
      <c r="N8" s="97">
        <f>VLOOKUP(E8,SalesData,MATCH($N$6,Data!$G$1:$W$1,0),FALSE)</f>
        <v>52</v>
      </c>
      <c r="O8" s="97">
        <f>VLOOKUP(E8,SalesData,MATCH($O$6,Data!$G$1:$W$1,0),FALSE)</f>
        <v>0</v>
      </c>
      <c r="P8" s="97">
        <f>VLOOKUP(E8,SalesData,MATCH($P$6,Data!$G$1:$W$1,0),FALSE)</f>
        <v>4</v>
      </c>
      <c r="Q8" s="98">
        <f>VLOOKUP(E8,SalesData,MATCH($Q$6,Data!$G$1:$W$1,0),FALSE)</f>
        <v>2</v>
      </c>
      <c r="R8" s="84">
        <v>3</v>
      </c>
      <c r="S8" s="8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2:45" s="60" customFormat="1" ht="18" customHeight="1" hidden="1">
      <c r="B9" s="93">
        <f>RANK(G9,$G$7:$G$10,0)</f>
        <v>4</v>
      </c>
      <c r="C9" s="94" t="s">
        <v>237</v>
      </c>
      <c r="D9" s="94" t="s">
        <v>81</v>
      </c>
      <c r="E9" s="111" t="s">
        <v>82</v>
      </c>
      <c r="F9" s="75" t="str">
        <f>IF(Q9&gt;=R9,"a","r")</f>
        <v>r</v>
      </c>
      <c r="G9" s="96">
        <f>IF(ISERROR(I9/H9),,I9/H9)</f>
        <v>0</v>
      </c>
      <c r="H9" s="97">
        <f>VLOOKUP(E9,SalesData,MATCH($H$6,Data!$G$1:$W$1,0),FALSE)</f>
        <v>3</v>
      </c>
      <c r="I9" s="98">
        <f>VLOOKUP(E9,SalesData,MATCH($I$6,Data!$G$1:$W$1,0),FALSE)</f>
        <v>0</v>
      </c>
      <c r="J9" s="99">
        <f>VLOOKUP(E9,SalesData,MATCH($J$6,Data!$G$1:$W$1,0),FALSE)</f>
        <v>0</v>
      </c>
      <c r="K9" s="97">
        <f>VLOOKUP(E9,SalesData,MATCH($K$6,Data!$G$1:$W$1,0),FALSE)</f>
        <v>0</v>
      </c>
      <c r="L9" s="97">
        <f>VLOOKUP(E9,SalesData,MATCH($L$6,Data!$G$1:$W$1,0),FALSE)</f>
        <v>0</v>
      </c>
      <c r="M9" s="97">
        <f>VLOOKUP(E9,SalesData,MATCH($M$6,Data!$G$1:$W$1,0),FALSE)</f>
        <v>0</v>
      </c>
      <c r="N9" s="97">
        <f>VLOOKUP(E9,SalesData,MATCH($N$6,Data!$G$1:$W$1,0),FALSE)</f>
        <v>0</v>
      </c>
      <c r="O9" s="97">
        <f>VLOOKUP(E9,SalesData,MATCH($O$6,Data!$G$1:$W$1,0),FALSE)</f>
        <v>0</v>
      </c>
      <c r="P9" s="97">
        <f>VLOOKUP(E9,SalesData,MATCH($P$6,Data!$G$1:$W$1,0),FALSE)</f>
        <v>0</v>
      </c>
      <c r="Q9" s="98">
        <f>VLOOKUP(E9,SalesData,MATCH($Q$6,Data!$G$1:$W$1,0),FALSE)</f>
        <v>0</v>
      </c>
      <c r="R9" s="84">
        <v>3</v>
      </c>
      <c r="S9" s="8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2:19" ht="18" customHeight="1" hidden="1" thickBot="1">
      <c r="B10" s="100">
        <f>RANK(G10,$G$7:$G$10,0)</f>
        <v>3</v>
      </c>
      <c r="C10" s="101" t="s">
        <v>237</v>
      </c>
      <c r="D10" s="101" t="s">
        <v>95</v>
      </c>
      <c r="E10" s="113" t="s">
        <v>96</v>
      </c>
      <c r="F10" s="81" t="str">
        <f>IF(Q10&gt;=R10,"a","r")</f>
        <v>r</v>
      </c>
      <c r="G10" s="104">
        <f>IF(ISERROR(I10/H10),,I10/H10)</f>
        <v>0.34415584415584416</v>
      </c>
      <c r="H10" s="105">
        <f>VLOOKUP(E10,SalesData,MATCH($H$6,Data!$G$1:$W$1,0),FALSE)</f>
        <v>154</v>
      </c>
      <c r="I10" s="106">
        <f>VLOOKUP(E10,SalesData,MATCH($I$6,Data!$G$1:$W$1,0),FALSE)</f>
        <v>53</v>
      </c>
      <c r="J10" s="107">
        <f>VLOOKUP(E10,SalesData,MATCH($J$6,Data!$G$1:$W$1,0),FALSE)</f>
        <v>6</v>
      </c>
      <c r="K10" s="105">
        <f>VLOOKUP(E10,SalesData,MATCH($K$6,Data!$G$1:$W$1,0),FALSE)</f>
        <v>2</v>
      </c>
      <c r="L10" s="105">
        <f>VLOOKUP(E10,SalesData,MATCH($L$6,Data!$G$1:$W$1,0),FALSE)</f>
        <v>7</v>
      </c>
      <c r="M10" s="105">
        <f>VLOOKUP(E10,SalesData,MATCH($M$6,Data!$G$1:$W$1,0),FALSE)</f>
        <v>7</v>
      </c>
      <c r="N10" s="105">
        <f>VLOOKUP(E10,SalesData,MATCH($N$6,Data!$G$1:$W$1,0),FALSE)</f>
        <v>26</v>
      </c>
      <c r="O10" s="105">
        <f>VLOOKUP(E10,SalesData,MATCH($O$6,Data!$G$1:$W$1,0),FALSE)</f>
        <v>0</v>
      </c>
      <c r="P10" s="105">
        <f>VLOOKUP(E10,SalesData,MATCH($P$6,Data!$G$1:$W$1,0),FALSE)</f>
        <v>5</v>
      </c>
      <c r="Q10" s="106">
        <f>VLOOKUP(E10,SalesData,MATCH($Q$6,Data!$G$1:$W$1,0),FALSE)</f>
        <v>0</v>
      </c>
      <c r="R10" s="84">
        <v>3</v>
      </c>
      <c r="S10" s="83"/>
    </row>
    <row r="11" spans="2:45" s="60" customFormat="1" ht="10.5" customHeight="1" thickBot="1">
      <c r="B11" s="140"/>
      <c r="C11" s="140"/>
      <c r="H11"/>
      <c r="I11"/>
      <c r="J11"/>
      <c r="K11"/>
      <c r="L11"/>
      <c r="M11"/>
      <c r="N11" s="6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2:45" s="60" customFormat="1" ht="37.5" customHeight="1" thickBot="1">
      <c r="B12" s="70" t="s">
        <v>220</v>
      </c>
      <c r="C12" s="71" t="s">
        <v>221</v>
      </c>
      <c r="D12" s="71" t="s">
        <v>222</v>
      </c>
      <c r="E12" s="72" t="s">
        <v>223</v>
      </c>
      <c r="F12" s="73" t="s">
        <v>224</v>
      </c>
      <c r="G12" s="70" t="s">
        <v>225</v>
      </c>
      <c r="H12" s="71" t="s">
        <v>180</v>
      </c>
      <c r="I12" s="72" t="s">
        <v>186</v>
      </c>
      <c r="J12" s="74" t="s">
        <v>171</v>
      </c>
      <c r="K12" s="71" t="s">
        <v>175</v>
      </c>
      <c r="L12" s="71" t="s">
        <v>173</v>
      </c>
      <c r="M12" s="71" t="s">
        <v>174</v>
      </c>
      <c r="N12" s="71" t="s">
        <v>172</v>
      </c>
      <c r="O12" s="71" t="s">
        <v>177</v>
      </c>
      <c r="P12" s="71" t="s">
        <v>176</v>
      </c>
      <c r="Q12" s="71" t="s">
        <v>185</v>
      </c>
      <c r="R12" s="2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2:45" s="60" customFormat="1" ht="18" customHeight="1">
      <c r="B13" s="85">
        <v>1</v>
      </c>
      <c r="C13" s="86" t="s">
        <v>237</v>
      </c>
      <c r="D13" s="86" t="s">
        <v>93</v>
      </c>
      <c r="E13" s="109" t="s">
        <v>94</v>
      </c>
      <c r="F13" s="88" t="s">
        <v>252</v>
      </c>
      <c r="G13" s="89">
        <v>0.4556213017751479</v>
      </c>
      <c r="H13" s="90">
        <v>169</v>
      </c>
      <c r="I13" s="91">
        <v>77</v>
      </c>
      <c r="J13" s="92">
        <v>6</v>
      </c>
      <c r="K13" s="90">
        <v>1</v>
      </c>
      <c r="L13" s="90">
        <v>8</v>
      </c>
      <c r="M13" s="90">
        <v>4</v>
      </c>
      <c r="N13" s="90">
        <v>52</v>
      </c>
      <c r="O13" s="90">
        <v>0</v>
      </c>
      <c r="P13" s="90">
        <v>4</v>
      </c>
      <c r="Q13" s="91">
        <v>2</v>
      </c>
      <c r="R13" s="84">
        <v>3</v>
      </c>
      <c r="S13" s="8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45" s="60" customFormat="1" ht="18" customHeight="1">
      <c r="B14" s="93">
        <v>2</v>
      </c>
      <c r="C14" s="94" t="s">
        <v>237</v>
      </c>
      <c r="D14" s="94" t="s">
        <v>91</v>
      </c>
      <c r="E14" s="111" t="s">
        <v>92</v>
      </c>
      <c r="F14" s="88" t="s">
        <v>252</v>
      </c>
      <c r="G14" s="96">
        <v>0.3701657458563536</v>
      </c>
      <c r="H14" s="97">
        <v>181</v>
      </c>
      <c r="I14" s="98">
        <v>67</v>
      </c>
      <c r="J14" s="99">
        <v>7</v>
      </c>
      <c r="K14" s="97">
        <v>0</v>
      </c>
      <c r="L14" s="97">
        <v>8</v>
      </c>
      <c r="M14" s="97">
        <v>6</v>
      </c>
      <c r="N14" s="97">
        <v>41</v>
      </c>
      <c r="O14" s="97">
        <v>0</v>
      </c>
      <c r="P14" s="97">
        <v>5</v>
      </c>
      <c r="Q14" s="98">
        <v>0</v>
      </c>
      <c r="R14" s="84">
        <v>3</v>
      </c>
      <c r="S14" s="8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2:45" s="60" customFormat="1" ht="18" customHeight="1">
      <c r="B15" s="93">
        <v>3</v>
      </c>
      <c r="C15" s="94" t="s">
        <v>237</v>
      </c>
      <c r="D15" s="94" t="s">
        <v>95</v>
      </c>
      <c r="E15" s="111" t="s">
        <v>96</v>
      </c>
      <c r="F15" s="88" t="s">
        <v>252</v>
      </c>
      <c r="G15" s="96">
        <v>0.34415584415584416</v>
      </c>
      <c r="H15" s="97">
        <v>154</v>
      </c>
      <c r="I15" s="98">
        <v>53</v>
      </c>
      <c r="J15" s="99">
        <v>6</v>
      </c>
      <c r="K15" s="97">
        <v>2</v>
      </c>
      <c r="L15" s="97">
        <v>7</v>
      </c>
      <c r="M15" s="97">
        <v>7</v>
      </c>
      <c r="N15" s="97">
        <v>26</v>
      </c>
      <c r="O15" s="97">
        <v>0</v>
      </c>
      <c r="P15" s="97">
        <v>5</v>
      </c>
      <c r="Q15" s="98">
        <v>0</v>
      </c>
      <c r="R15" s="84">
        <v>3</v>
      </c>
      <c r="S15" s="8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2:19" ht="18" customHeight="1" thickBot="1">
      <c r="B16" s="100">
        <v>4</v>
      </c>
      <c r="C16" s="101" t="s">
        <v>237</v>
      </c>
      <c r="D16" s="101" t="s">
        <v>81</v>
      </c>
      <c r="E16" s="113" t="s">
        <v>82</v>
      </c>
      <c r="F16" s="103" t="s">
        <v>252</v>
      </c>
      <c r="G16" s="104">
        <v>0</v>
      </c>
      <c r="H16" s="105">
        <v>3</v>
      </c>
      <c r="I16" s="106">
        <v>0</v>
      </c>
      <c r="J16" s="107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6">
        <v>0</v>
      </c>
      <c r="R16" s="84">
        <v>3</v>
      </c>
      <c r="S16" s="83"/>
    </row>
    <row r="17" ht="7.5" customHeight="1">
      <c r="R17" s="29"/>
    </row>
    <row r="18" ht="7.5" customHeight="1">
      <c r="R18" s="29"/>
    </row>
    <row r="19" ht="15">
      <c r="R19" s="29"/>
    </row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heetProtection password="C438" sheet="1" objects="1" scenarios="1" autoFilter="0"/>
  <mergeCells count="2">
    <mergeCell ref="B5:C5"/>
    <mergeCell ref="B11:C11"/>
  </mergeCells>
  <conditionalFormatting sqref="F7:F16">
    <cfRule type="cellIs" priority="1" dxfId="14" operator="equal" stopIfTrue="1">
      <formula>"r"</formula>
    </cfRule>
    <cfRule type="cellIs" priority="2" dxfId="15" operator="equal" stopIfTrue="1">
      <formula>"a"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T55"/>
  <sheetViews>
    <sheetView showGridLines="0" showRowColHeaders="0" showZeros="0" zoomScalePageLayoutView="0" workbookViewId="0" topLeftCell="A1">
      <pane ySplit="6" topLeftCell="A7" activePane="bottomLeft" state="frozen"/>
      <selection pane="topLeft" activeCell="A4" sqref="A4:IV16"/>
      <selection pane="bottomLeft" activeCell="H31" sqref="H31"/>
    </sheetView>
  </sheetViews>
  <sheetFormatPr defaultColWidth="9.140625" defaultRowHeight="15" zeroHeight="1"/>
  <cols>
    <col min="1" max="1" width="0.85546875" style="0" customWidth="1"/>
    <col min="2" max="2" width="5.140625" style="0" customWidth="1"/>
    <col min="3" max="3" width="8.8515625" style="0" customWidth="1"/>
    <col min="4" max="4" width="21.8515625" style="0" customWidth="1"/>
    <col min="5" max="5" width="10.00390625" style="0" customWidth="1"/>
    <col min="6" max="6" width="10.00390625" style="0" hidden="1" customWidth="1"/>
    <col min="7" max="8" width="11.140625" style="0" customWidth="1"/>
    <col min="9" max="18" width="9.140625" style="0" customWidth="1"/>
    <col min="19" max="19" width="3.7109375" style="0" customWidth="1"/>
    <col min="20" max="20" width="2.00390625" style="0" customWidth="1"/>
  </cols>
  <sheetData>
    <row r="1" spans="1:46" s="60" customFormat="1" ht="24" customHeight="1">
      <c r="A1" s="67"/>
      <c r="B1" s="6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60" customFormat="1" ht="24" customHeight="1">
      <c r="A2" s="6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60" customFormat="1" ht="24" customHeight="1">
      <c r="A3" s="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2:46" s="60" customFormat="1" ht="24" customHeight="1">
      <c r="B4" s="1" t="s">
        <v>239</v>
      </c>
      <c r="I4"/>
      <c r="J4"/>
      <c r="K4"/>
      <c r="L4"/>
      <c r="M4"/>
      <c r="N4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60" customFormat="1" ht="5.25" customHeight="1" hidden="1" thickBot="1">
      <c r="B5" s="140"/>
      <c r="C5" s="140"/>
      <c r="I5"/>
      <c r="J5"/>
      <c r="K5"/>
      <c r="L5"/>
      <c r="M5"/>
      <c r="N5"/>
      <c r="O5" s="6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s="60" customFormat="1" ht="37.5" customHeight="1" hidden="1" thickBot="1">
      <c r="B6" s="70" t="s">
        <v>220</v>
      </c>
      <c r="C6" s="71" t="s">
        <v>221</v>
      </c>
      <c r="D6" s="71" t="s">
        <v>222</v>
      </c>
      <c r="E6" s="72" t="s">
        <v>223</v>
      </c>
      <c r="F6" s="73" t="s">
        <v>224</v>
      </c>
      <c r="G6" s="70" t="s">
        <v>202</v>
      </c>
      <c r="H6" s="74" t="s">
        <v>263</v>
      </c>
      <c r="I6" s="71" t="s">
        <v>180</v>
      </c>
      <c r="J6" s="72" t="s">
        <v>186</v>
      </c>
      <c r="K6" s="74" t="s">
        <v>171</v>
      </c>
      <c r="L6" s="71" t="s">
        <v>175</v>
      </c>
      <c r="M6" s="71" t="s">
        <v>173</v>
      </c>
      <c r="N6" s="71" t="s">
        <v>174</v>
      </c>
      <c r="O6" s="71" t="s">
        <v>172</v>
      </c>
      <c r="P6" s="71" t="s">
        <v>177</v>
      </c>
      <c r="Q6" s="71" t="s">
        <v>176</v>
      </c>
      <c r="R6" s="72" t="s">
        <v>185</v>
      </c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s="60" customFormat="1" ht="18" customHeight="1" hidden="1">
      <c r="B7" s="85" t="e">
        <f>RANK(G7,$G$7:$G$28,0)</f>
        <v>#N/A</v>
      </c>
      <c r="C7" s="86" t="s">
        <v>238</v>
      </c>
      <c r="D7" s="86" t="s">
        <v>125</v>
      </c>
      <c r="E7" s="109" t="s">
        <v>126</v>
      </c>
      <c r="F7" s="75" t="str">
        <f>IF(R7&gt;=S7,"a","r")</f>
        <v>r</v>
      </c>
      <c r="G7" s="135"/>
      <c r="H7" s="131">
        <f>IF(G7&gt;$W$10,$X$10,IF(G7&gt;$W$9,$X$9,IF(G7&gt;$W$8,$X$8,IF(G7&gt;$W$7,$X$7,0))))</f>
        <v>0</v>
      </c>
      <c r="I7" s="90">
        <f>VLOOKUP(E7,SalesData,MATCH($I$6,Data!$G$1:$W$1,0),FALSE)</f>
        <v>432</v>
      </c>
      <c r="J7" s="91">
        <f>VLOOKUP(E7,SalesData,MATCH($J$6,Data!$G$1:$W$1,0),FALSE)</f>
        <v>33</v>
      </c>
      <c r="K7" s="92">
        <f>VLOOKUP(E7,SalesData,MATCH($K$6,Data!$G$1:$W$1,0),FALSE)</f>
        <v>8</v>
      </c>
      <c r="L7" s="90">
        <f>VLOOKUP(E7,SalesData,MATCH($L$6,Data!$G$1:$W$1,0),FALSE)</f>
        <v>5</v>
      </c>
      <c r="M7" s="90">
        <f>VLOOKUP(E7,SalesData,MATCH($M$6,Data!$G$1:$W$1,0),FALSE)</f>
        <v>1</v>
      </c>
      <c r="N7" s="90">
        <f>VLOOKUP(E7,SalesData,MATCH($N$6,Data!$G$1:$W$1,0),FALSE)</f>
        <v>3</v>
      </c>
      <c r="O7" s="90">
        <f>VLOOKUP(E7,SalesData,MATCH($O$6,Data!$G$1:$W$1,0),FALSE)</f>
        <v>10</v>
      </c>
      <c r="P7" s="90">
        <f>VLOOKUP(E7,SalesData,MATCH($P$6,Data!$G$1:$W$1,0),FALSE)</f>
        <v>0</v>
      </c>
      <c r="Q7" s="90">
        <f>VLOOKUP(E7,SalesData,MATCH($Q$6,Data!$G$1:$W$1,0),FALSE)</f>
        <v>6</v>
      </c>
      <c r="R7" s="91">
        <f>VLOOKUP(E7,SalesData,MATCH($R$6,Data!$G$1:$W$1,0),FALSE)</f>
        <v>0</v>
      </c>
      <c r="S7" s="84">
        <v>3</v>
      </c>
      <c r="T7" s="83"/>
      <c r="U7"/>
      <c r="V7"/>
      <c r="W7" s="46">
        <v>1.1</v>
      </c>
      <c r="X7" s="130">
        <v>25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s="60" customFormat="1" ht="18" customHeight="1" hidden="1">
      <c r="B8" s="114" t="e">
        <f aca="true" t="shared" si="0" ref="B8:B28">RANK(G8,$G$7:$G$28,0)</f>
        <v>#N/A</v>
      </c>
      <c r="C8" s="115" t="s">
        <v>238</v>
      </c>
      <c r="D8" s="115" t="s">
        <v>127</v>
      </c>
      <c r="E8" s="116" t="s">
        <v>128</v>
      </c>
      <c r="F8" s="75"/>
      <c r="G8" s="136"/>
      <c r="H8" s="132">
        <f aca="true" t="shared" si="1" ref="H8:H28">IF(G8&gt;$W$10,$X$10,IF(G8&gt;$W$9,$X$9,IF(G8&gt;$W$8,$X$8,IF(G8&gt;$W$7,$X$7,0))))</f>
        <v>0</v>
      </c>
      <c r="I8" s="118">
        <f>VLOOKUP(E8,SalesData,MATCH($I$6,Data!$G$1:$W$1,0),FALSE)</f>
        <v>419</v>
      </c>
      <c r="J8" s="119">
        <f>VLOOKUP(E8,SalesData,MATCH($J$6,Data!$G$1:$W$1,0),FALSE)</f>
        <v>43</v>
      </c>
      <c r="K8" s="120">
        <f>VLOOKUP(E8,SalesData,MATCH($K$6,Data!$G$1:$W$1,0),FALSE)</f>
        <v>10</v>
      </c>
      <c r="L8" s="118">
        <f>VLOOKUP(E8,SalesData,MATCH($L$6,Data!$G$1:$W$1,0),FALSE)</f>
        <v>2</v>
      </c>
      <c r="M8" s="118">
        <f>VLOOKUP(E8,SalesData,MATCH($M$6,Data!$G$1:$W$1,0),FALSE)</f>
        <v>4</v>
      </c>
      <c r="N8" s="118">
        <f>VLOOKUP(E8,SalesData,MATCH($N$6,Data!$G$1:$W$1,0),FALSE)</f>
        <v>5</v>
      </c>
      <c r="O8" s="118">
        <f>VLOOKUP(E8,SalesData,MATCH($O$6,Data!$G$1:$W$1,0),FALSE)</f>
        <v>8</v>
      </c>
      <c r="P8" s="118">
        <f>VLOOKUP(E8,SalesData,MATCH($P$6,Data!$G$1:$W$1,0),FALSE)</f>
        <v>0</v>
      </c>
      <c r="Q8" s="118">
        <f>VLOOKUP(E8,SalesData,MATCH($Q$6,Data!$G$1:$W$1,0),FALSE)</f>
        <v>14</v>
      </c>
      <c r="R8" s="119">
        <f>VLOOKUP(E8,SalesData,MATCH($R$6,Data!$G$1:$W$1,0),FALSE)</f>
        <v>0</v>
      </c>
      <c r="S8" s="84"/>
      <c r="T8" s="83"/>
      <c r="U8"/>
      <c r="V8"/>
      <c r="W8" s="46">
        <v>1.21</v>
      </c>
      <c r="X8" s="130">
        <v>40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s="60" customFormat="1" ht="18" customHeight="1" hidden="1">
      <c r="B9" s="114" t="e">
        <f t="shared" si="0"/>
        <v>#N/A</v>
      </c>
      <c r="C9" s="115" t="s">
        <v>238</v>
      </c>
      <c r="D9" s="115" t="s">
        <v>129</v>
      </c>
      <c r="E9" s="116" t="s">
        <v>130</v>
      </c>
      <c r="F9" s="75"/>
      <c r="G9" s="136"/>
      <c r="H9" s="132">
        <f t="shared" si="1"/>
        <v>0</v>
      </c>
      <c r="I9" s="118">
        <f>VLOOKUP(E9,SalesData,MATCH($I$6,Data!$G$1:$W$1,0),FALSE)</f>
        <v>187</v>
      </c>
      <c r="J9" s="119">
        <f>VLOOKUP(E9,SalesData,MATCH($J$6,Data!$G$1:$W$1,0),FALSE)</f>
        <v>26</v>
      </c>
      <c r="K9" s="120">
        <f>VLOOKUP(E9,SalesData,MATCH($K$6,Data!$G$1:$W$1,0),FALSE)</f>
        <v>9</v>
      </c>
      <c r="L9" s="118">
        <f>VLOOKUP(E9,SalesData,MATCH($L$6,Data!$G$1:$W$1,0),FALSE)</f>
        <v>1</v>
      </c>
      <c r="M9" s="118">
        <f>VLOOKUP(E9,SalesData,MATCH($M$6,Data!$G$1:$W$1,0),FALSE)</f>
        <v>3</v>
      </c>
      <c r="N9" s="118">
        <f>VLOOKUP(E9,SalesData,MATCH($N$6,Data!$G$1:$W$1,0),FALSE)</f>
        <v>4</v>
      </c>
      <c r="O9" s="118">
        <f>VLOOKUP(E9,SalesData,MATCH($O$6,Data!$G$1:$W$1,0),FALSE)</f>
        <v>3</v>
      </c>
      <c r="P9" s="118">
        <f>VLOOKUP(E9,SalesData,MATCH($P$6,Data!$G$1:$W$1,0),FALSE)</f>
        <v>1</v>
      </c>
      <c r="Q9" s="118">
        <f>VLOOKUP(E9,SalesData,MATCH($Q$6,Data!$G$1:$W$1,0),FALSE)</f>
        <v>5</v>
      </c>
      <c r="R9" s="119">
        <f>VLOOKUP(E9,SalesData,MATCH($R$6,Data!$G$1:$W$1,0),FALSE)</f>
        <v>0</v>
      </c>
      <c r="S9" s="84"/>
      <c r="T9" s="83"/>
      <c r="U9"/>
      <c r="V9"/>
      <c r="W9" s="46">
        <v>1.36</v>
      </c>
      <c r="X9" s="130">
        <v>60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s="60" customFormat="1" ht="18" customHeight="1" hidden="1">
      <c r="B10" s="114" t="e">
        <f t="shared" si="0"/>
        <v>#N/A</v>
      </c>
      <c r="C10" s="115" t="s">
        <v>238</v>
      </c>
      <c r="D10" s="115" t="s">
        <v>131</v>
      </c>
      <c r="E10" s="116" t="s">
        <v>132</v>
      </c>
      <c r="F10" s="75"/>
      <c r="G10" s="136"/>
      <c r="H10" s="132">
        <f t="shared" si="1"/>
        <v>0</v>
      </c>
      <c r="I10" s="118">
        <f>VLOOKUP(E10,SalesData,MATCH($I$6,Data!$G$1:$W$1,0),FALSE)</f>
        <v>310</v>
      </c>
      <c r="J10" s="119">
        <f>VLOOKUP(E10,SalesData,MATCH($J$6,Data!$G$1:$W$1,0),FALSE)</f>
        <v>23</v>
      </c>
      <c r="K10" s="120">
        <f>VLOOKUP(E10,SalesData,MATCH($K$6,Data!$G$1:$W$1,0),FALSE)</f>
        <v>7</v>
      </c>
      <c r="L10" s="118">
        <f>VLOOKUP(E10,SalesData,MATCH($L$6,Data!$G$1:$W$1,0),FALSE)</f>
        <v>0</v>
      </c>
      <c r="M10" s="118">
        <f>VLOOKUP(E10,SalesData,MATCH($M$6,Data!$G$1:$W$1,0),FALSE)</f>
        <v>4</v>
      </c>
      <c r="N10" s="118">
        <f>VLOOKUP(E10,SalesData,MATCH($N$6,Data!$G$1:$W$1,0),FALSE)</f>
        <v>4</v>
      </c>
      <c r="O10" s="118">
        <f>VLOOKUP(E10,SalesData,MATCH($O$6,Data!$G$1:$W$1,0),FALSE)</f>
        <v>4</v>
      </c>
      <c r="P10" s="118">
        <f>VLOOKUP(E10,SalesData,MATCH($P$6,Data!$G$1:$W$1,0),FALSE)</f>
        <v>0</v>
      </c>
      <c r="Q10" s="118">
        <f>VLOOKUP(E10,SalesData,MATCH($Q$6,Data!$G$1:$W$1,0),FALSE)</f>
        <v>4</v>
      </c>
      <c r="R10" s="119">
        <f>VLOOKUP(E10,SalesData,MATCH($R$6,Data!$G$1:$W$1,0),FALSE)</f>
        <v>0</v>
      </c>
      <c r="S10" s="84"/>
      <c r="T10" s="83"/>
      <c r="U10"/>
      <c r="V10"/>
      <c r="W10" s="46">
        <v>1.46</v>
      </c>
      <c r="X10" s="130">
        <v>80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2:46" s="60" customFormat="1" ht="18" customHeight="1" hidden="1">
      <c r="B11" s="114" t="e">
        <f t="shared" si="0"/>
        <v>#N/A</v>
      </c>
      <c r="C11" s="115" t="s">
        <v>238</v>
      </c>
      <c r="D11" s="115" t="s">
        <v>133</v>
      </c>
      <c r="E11" s="116" t="s">
        <v>134</v>
      </c>
      <c r="F11" s="75"/>
      <c r="G11" s="136"/>
      <c r="H11" s="132">
        <f t="shared" si="1"/>
        <v>0</v>
      </c>
      <c r="I11" s="118">
        <f>VLOOKUP(E11,SalesData,MATCH($I$6,Data!$G$1:$W$1,0),FALSE)</f>
        <v>492</v>
      </c>
      <c r="J11" s="119">
        <f>VLOOKUP(E11,SalesData,MATCH($J$6,Data!$G$1:$W$1,0),FALSE)</f>
        <v>41</v>
      </c>
      <c r="K11" s="120">
        <f>VLOOKUP(E11,SalesData,MATCH($K$6,Data!$G$1:$W$1,0),FALSE)</f>
        <v>9</v>
      </c>
      <c r="L11" s="118">
        <f>VLOOKUP(E11,SalesData,MATCH($L$6,Data!$G$1:$W$1,0),FALSE)</f>
        <v>4</v>
      </c>
      <c r="M11" s="118">
        <f>VLOOKUP(E11,SalesData,MATCH($M$6,Data!$G$1:$W$1,0),FALSE)</f>
        <v>3</v>
      </c>
      <c r="N11" s="118">
        <f>VLOOKUP(E11,SalesData,MATCH($N$6,Data!$G$1:$W$1,0),FALSE)</f>
        <v>6</v>
      </c>
      <c r="O11" s="118">
        <f>VLOOKUP(E11,SalesData,MATCH($O$6,Data!$G$1:$W$1,0),FALSE)</f>
        <v>9</v>
      </c>
      <c r="P11" s="118">
        <f>VLOOKUP(E11,SalesData,MATCH($P$6,Data!$G$1:$W$1,0),FALSE)</f>
        <v>1</v>
      </c>
      <c r="Q11" s="118">
        <f>VLOOKUP(E11,SalesData,MATCH($Q$6,Data!$G$1:$W$1,0),FALSE)</f>
        <v>9</v>
      </c>
      <c r="R11" s="119">
        <f>VLOOKUP(E11,SalesData,MATCH($R$6,Data!$G$1:$W$1,0),FALSE)</f>
        <v>0</v>
      </c>
      <c r="S11" s="84"/>
      <c r="T11" s="83"/>
      <c r="U11"/>
      <c r="V11"/>
      <c r="W11" s="4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2:46" s="60" customFormat="1" ht="18" customHeight="1" hidden="1">
      <c r="B12" s="114" t="e">
        <f t="shared" si="0"/>
        <v>#N/A</v>
      </c>
      <c r="C12" s="115" t="s">
        <v>238</v>
      </c>
      <c r="D12" s="115" t="s">
        <v>135</v>
      </c>
      <c r="E12" s="116" t="s">
        <v>136</v>
      </c>
      <c r="F12" s="75"/>
      <c r="G12" s="136"/>
      <c r="H12" s="132">
        <f t="shared" si="1"/>
        <v>0</v>
      </c>
      <c r="I12" s="118">
        <f>VLOOKUP(E12,SalesData,MATCH($I$6,Data!$G$1:$W$1,0),FALSE)</f>
        <v>407</v>
      </c>
      <c r="J12" s="119">
        <f>VLOOKUP(E12,SalesData,MATCH($J$6,Data!$G$1:$W$1,0),FALSE)</f>
        <v>66</v>
      </c>
      <c r="K12" s="120">
        <f>VLOOKUP(E12,SalesData,MATCH($K$6,Data!$G$1:$W$1,0),FALSE)</f>
        <v>13</v>
      </c>
      <c r="L12" s="118">
        <f>VLOOKUP(E12,SalesData,MATCH($L$6,Data!$G$1:$W$1,0),FALSE)</f>
        <v>4</v>
      </c>
      <c r="M12" s="118">
        <f>VLOOKUP(E12,SalesData,MATCH($M$6,Data!$G$1:$W$1,0),FALSE)</f>
        <v>12</v>
      </c>
      <c r="N12" s="118">
        <f>VLOOKUP(E12,SalesData,MATCH($N$6,Data!$G$1:$W$1,0),FALSE)</f>
        <v>12</v>
      </c>
      <c r="O12" s="118">
        <f>VLOOKUP(E12,SalesData,MATCH($O$6,Data!$G$1:$W$1,0),FALSE)</f>
        <v>8</v>
      </c>
      <c r="P12" s="118">
        <f>VLOOKUP(E12,SalesData,MATCH($P$6,Data!$G$1:$W$1,0),FALSE)</f>
        <v>0</v>
      </c>
      <c r="Q12" s="118">
        <f>VLOOKUP(E12,SalesData,MATCH($Q$6,Data!$G$1:$W$1,0),FALSE)</f>
        <v>17</v>
      </c>
      <c r="R12" s="119">
        <f>VLOOKUP(E12,SalesData,MATCH($R$6,Data!$G$1:$W$1,0),FALSE)</f>
        <v>0</v>
      </c>
      <c r="S12" s="84"/>
      <c r="T12" s="83"/>
      <c r="U12"/>
      <c r="V12"/>
      <c r="W12" s="46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2:46" s="60" customFormat="1" ht="18" customHeight="1" hidden="1">
      <c r="B13" s="114" t="e">
        <f t="shared" si="0"/>
        <v>#N/A</v>
      </c>
      <c r="C13" s="115" t="s">
        <v>238</v>
      </c>
      <c r="D13" s="115" t="s">
        <v>137</v>
      </c>
      <c r="E13" s="116" t="s">
        <v>138</v>
      </c>
      <c r="F13" s="75"/>
      <c r="G13" s="136"/>
      <c r="H13" s="132">
        <f t="shared" si="1"/>
        <v>0</v>
      </c>
      <c r="I13" s="118">
        <f>VLOOKUP(E13,SalesData,MATCH($I$6,Data!$G$1:$W$1,0),FALSE)</f>
        <v>676</v>
      </c>
      <c r="J13" s="119">
        <f>VLOOKUP(E13,SalesData,MATCH($J$6,Data!$G$1:$W$1,0),FALSE)</f>
        <v>75</v>
      </c>
      <c r="K13" s="120">
        <f>VLOOKUP(E13,SalesData,MATCH($K$6,Data!$G$1:$W$1,0),FALSE)</f>
        <v>14</v>
      </c>
      <c r="L13" s="118">
        <f>VLOOKUP(E13,SalesData,MATCH($L$6,Data!$G$1:$W$1,0),FALSE)</f>
        <v>4</v>
      </c>
      <c r="M13" s="118">
        <f>VLOOKUP(E13,SalesData,MATCH($M$6,Data!$G$1:$W$1,0),FALSE)</f>
        <v>8</v>
      </c>
      <c r="N13" s="118">
        <f>VLOOKUP(E13,SalesData,MATCH($N$6,Data!$G$1:$W$1,0),FALSE)</f>
        <v>11</v>
      </c>
      <c r="O13" s="118">
        <f>VLOOKUP(E13,SalesData,MATCH($O$6,Data!$G$1:$W$1,0),FALSE)</f>
        <v>14</v>
      </c>
      <c r="P13" s="118">
        <f>VLOOKUP(E13,SalesData,MATCH($P$6,Data!$G$1:$W$1,0),FALSE)</f>
        <v>0</v>
      </c>
      <c r="Q13" s="118">
        <f>VLOOKUP(E13,SalesData,MATCH($Q$6,Data!$G$1:$W$1,0),FALSE)</f>
        <v>20</v>
      </c>
      <c r="R13" s="119">
        <f>VLOOKUP(E13,SalesData,MATCH($R$6,Data!$G$1:$W$1,0),FALSE)</f>
        <v>4</v>
      </c>
      <c r="S13" s="84"/>
      <c r="T13" s="8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2:46" s="60" customFormat="1" ht="18" customHeight="1" hidden="1">
      <c r="B14" s="114" t="e">
        <f t="shared" si="0"/>
        <v>#N/A</v>
      </c>
      <c r="C14" s="115" t="s">
        <v>238</v>
      </c>
      <c r="D14" s="115" t="s">
        <v>139</v>
      </c>
      <c r="E14" s="116" t="s">
        <v>140</v>
      </c>
      <c r="F14" s="75"/>
      <c r="G14" s="136"/>
      <c r="H14" s="132">
        <f t="shared" si="1"/>
        <v>0</v>
      </c>
      <c r="I14" s="118">
        <f>VLOOKUP(E14,SalesData,MATCH($I$6,Data!$G$1:$W$1,0),FALSE)</f>
        <v>327</v>
      </c>
      <c r="J14" s="119">
        <f>VLOOKUP(E14,SalesData,MATCH($J$6,Data!$G$1:$W$1,0),FALSE)</f>
        <v>25</v>
      </c>
      <c r="K14" s="120">
        <f>VLOOKUP(E14,SalesData,MATCH($K$6,Data!$G$1:$W$1,0),FALSE)</f>
        <v>4</v>
      </c>
      <c r="L14" s="118">
        <f>VLOOKUP(E14,SalesData,MATCH($L$6,Data!$G$1:$W$1,0),FALSE)</f>
        <v>0</v>
      </c>
      <c r="M14" s="118">
        <f>VLOOKUP(E14,SalesData,MATCH($M$6,Data!$G$1:$W$1,0),FALSE)</f>
        <v>3</v>
      </c>
      <c r="N14" s="118">
        <f>VLOOKUP(E14,SalesData,MATCH($N$6,Data!$G$1:$W$1,0),FALSE)</f>
        <v>5</v>
      </c>
      <c r="O14" s="118">
        <f>VLOOKUP(E14,SalesData,MATCH($O$6,Data!$G$1:$W$1,0),FALSE)</f>
        <v>7</v>
      </c>
      <c r="P14" s="118">
        <f>VLOOKUP(E14,SalesData,MATCH($P$6,Data!$G$1:$W$1,0),FALSE)</f>
        <v>0</v>
      </c>
      <c r="Q14" s="118">
        <f>VLOOKUP(E14,SalesData,MATCH($Q$6,Data!$G$1:$W$1,0),FALSE)</f>
        <v>4</v>
      </c>
      <c r="R14" s="119">
        <f>VLOOKUP(E14,SalesData,MATCH($R$6,Data!$G$1:$W$1,0),FALSE)</f>
        <v>2</v>
      </c>
      <c r="S14" s="84"/>
      <c r="T14" s="8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2:46" s="60" customFormat="1" ht="18" customHeight="1" hidden="1">
      <c r="B15" s="114" t="e">
        <f t="shared" si="0"/>
        <v>#N/A</v>
      </c>
      <c r="C15" s="115" t="s">
        <v>238</v>
      </c>
      <c r="D15" s="115" t="s">
        <v>141</v>
      </c>
      <c r="E15" s="116" t="s">
        <v>142</v>
      </c>
      <c r="F15" s="75"/>
      <c r="G15" s="136"/>
      <c r="H15" s="132">
        <f t="shared" si="1"/>
        <v>0</v>
      </c>
      <c r="I15" s="118">
        <f>VLOOKUP(E15,SalesData,MATCH($I$6,Data!$G$1:$W$1,0),FALSE)</f>
        <v>546</v>
      </c>
      <c r="J15" s="119">
        <f>VLOOKUP(E15,SalesData,MATCH($J$6,Data!$G$1:$W$1,0),FALSE)</f>
        <v>47</v>
      </c>
      <c r="K15" s="120">
        <f>VLOOKUP(E15,SalesData,MATCH($K$6,Data!$G$1:$W$1,0),FALSE)</f>
        <v>7</v>
      </c>
      <c r="L15" s="118">
        <f>VLOOKUP(E15,SalesData,MATCH($L$6,Data!$G$1:$W$1,0),FALSE)</f>
        <v>5</v>
      </c>
      <c r="M15" s="118">
        <f>VLOOKUP(E15,SalesData,MATCH($M$6,Data!$G$1:$W$1,0),FALSE)</f>
        <v>6</v>
      </c>
      <c r="N15" s="118">
        <f>VLOOKUP(E15,SalesData,MATCH($N$6,Data!$G$1:$W$1,0),FALSE)</f>
        <v>6</v>
      </c>
      <c r="O15" s="118">
        <f>VLOOKUP(E15,SalesData,MATCH($O$6,Data!$G$1:$W$1,0),FALSE)</f>
        <v>9</v>
      </c>
      <c r="P15" s="118">
        <f>VLOOKUP(E15,SalesData,MATCH($P$6,Data!$G$1:$W$1,0),FALSE)</f>
        <v>6</v>
      </c>
      <c r="Q15" s="118">
        <f>VLOOKUP(E15,SalesData,MATCH($Q$6,Data!$G$1:$W$1,0),FALSE)</f>
        <v>6</v>
      </c>
      <c r="R15" s="119">
        <f>VLOOKUP(E15,SalesData,MATCH($R$6,Data!$G$1:$W$1,0),FALSE)</f>
        <v>2</v>
      </c>
      <c r="S15" s="84"/>
      <c r="T15" s="83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2:46" s="60" customFormat="1" ht="18" customHeight="1" hidden="1">
      <c r="B16" s="114" t="e">
        <f t="shared" si="0"/>
        <v>#N/A</v>
      </c>
      <c r="C16" s="115" t="s">
        <v>238</v>
      </c>
      <c r="D16" s="115" t="s">
        <v>143</v>
      </c>
      <c r="E16" s="116" t="s">
        <v>144</v>
      </c>
      <c r="F16" s="75"/>
      <c r="G16" s="136"/>
      <c r="H16" s="132">
        <f t="shared" si="1"/>
        <v>0</v>
      </c>
      <c r="I16" s="118">
        <f>VLOOKUP(E16,SalesData,MATCH($I$6,Data!$G$1:$W$1,0),FALSE)</f>
        <v>473</v>
      </c>
      <c r="J16" s="119">
        <f>VLOOKUP(E16,SalesData,MATCH($J$6,Data!$G$1:$W$1,0),FALSE)</f>
        <v>36</v>
      </c>
      <c r="K16" s="120">
        <f>VLOOKUP(E16,SalesData,MATCH($K$6,Data!$G$1:$W$1,0),FALSE)</f>
        <v>12</v>
      </c>
      <c r="L16" s="118">
        <f>VLOOKUP(E16,SalesData,MATCH($L$6,Data!$G$1:$W$1,0),FALSE)</f>
        <v>2</v>
      </c>
      <c r="M16" s="118">
        <f>VLOOKUP(E16,SalesData,MATCH($M$6,Data!$G$1:$W$1,0),FALSE)</f>
        <v>6</v>
      </c>
      <c r="N16" s="118">
        <f>VLOOKUP(E16,SalesData,MATCH($N$6,Data!$G$1:$W$1,0),FALSE)</f>
        <v>6</v>
      </c>
      <c r="O16" s="118">
        <f>VLOOKUP(E16,SalesData,MATCH($O$6,Data!$G$1:$W$1,0),FALSE)</f>
        <v>6</v>
      </c>
      <c r="P16" s="118">
        <f>VLOOKUP(E16,SalesData,MATCH($P$6,Data!$G$1:$W$1,0),FALSE)</f>
        <v>0</v>
      </c>
      <c r="Q16" s="118">
        <f>VLOOKUP(E16,SalesData,MATCH($Q$6,Data!$G$1:$W$1,0),FALSE)</f>
        <v>4</v>
      </c>
      <c r="R16" s="119">
        <f>VLOOKUP(E16,SalesData,MATCH($R$6,Data!$G$1:$W$1,0),FALSE)</f>
        <v>0</v>
      </c>
      <c r="S16" s="84"/>
      <c r="T16" s="8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2:46" s="60" customFormat="1" ht="18" customHeight="1" hidden="1">
      <c r="B17" s="114" t="e">
        <f t="shared" si="0"/>
        <v>#N/A</v>
      </c>
      <c r="C17" s="115" t="s">
        <v>238</v>
      </c>
      <c r="D17" s="115" t="s">
        <v>145</v>
      </c>
      <c r="E17" s="116" t="s">
        <v>146</v>
      </c>
      <c r="F17" s="75"/>
      <c r="G17" s="136"/>
      <c r="H17" s="132">
        <f t="shared" si="1"/>
        <v>0</v>
      </c>
      <c r="I17" s="118">
        <f>VLOOKUP(E17,SalesData,MATCH($I$6,Data!$G$1:$W$1,0),FALSE)</f>
        <v>425</v>
      </c>
      <c r="J17" s="119">
        <f>VLOOKUP(E17,SalesData,MATCH($J$6,Data!$G$1:$W$1,0),FALSE)</f>
        <v>54</v>
      </c>
      <c r="K17" s="120">
        <f>VLOOKUP(E17,SalesData,MATCH($K$6,Data!$G$1:$W$1,0),FALSE)</f>
        <v>14</v>
      </c>
      <c r="L17" s="118">
        <f>VLOOKUP(E17,SalesData,MATCH($L$6,Data!$G$1:$W$1,0),FALSE)</f>
        <v>2</v>
      </c>
      <c r="M17" s="118">
        <f>VLOOKUP(E17,SalesData,MATCH($M$6,Data!$G$1:$W$1,0),FALSE)</f>
        <v>7</v>
      </c>
      <c r="N17" s="118">
        <f>VLOOKUP(E17,SalesData,MATCH($N$6,Data!$G$1:$W$1,0),FALSE)</f>
        <v>8</v>
      </c>
      <c r="O17" s="118">
        <f>VLOOKUP(E17,SalesData,MATCH($O$6,Data!$G$1:$W$1,0),FALSE)</f>
        <v>9</v>
      </c>
      <c r="P17" s="118">
        <f>VLOOKUP(E17,SalesData,MATCH($P$6,Data!$G$1:$W$1,0),FALSE)</f>
        <v>2</v>
      </c>
      <c r="Q17" s="118">
        <f>VLOOKUP(E17,SalesData,MATCH($Q$6,Data!$G$1:$W$1,0),FALSE)</f>
        <v>8</v>
      </c>
      <c r="R17" s="119">
        <f>VLOOKUP(E17,SalesData,MATCH($R$6,Data!$G$1:$W$1,0),FALSE)</f>
        <v>4</v>
      </c>
      <c r="S17" s="84"/>
      <c r="T17" s="8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2:46" s="60" customFormat="1" ht="18" customHeight="1" hidden="1">
      <c r="B18" s="114" t="e">
        <f t="shared" si="0"/>
        <v>#N/A</v>
      </c>
      <c r="C18" s="115" t="s">
        <v>238</v>
      </c>
      <c r="D18" s="115" t="s">
        <v>147</v>
      </c>
      <c r="E18" s="116" t="s">
        <v>148</v>
      </c>
      <c r="F18" s="75"/>
      <c r="G18" s="136"/>
      <c r="H18" s="132">
        <f t="shared" si="1"/>
        <v>0</v>
      </c>
      <c r="I18" s="118">
        <f>VLOOKUP(E18,SalesData,MATCH($I$6,Data!$G$1:$W$1,0),FALSE)</f>
        <v>410</v>
      </c>
      <c r="J18" s="119">
        <f>VLOOKUP(E18,SalesData,MATCH($J$6,Data!$G$1:$W$1,0),FALSE)</f>
        <v>23</v>
      </c>
      <c r="K18" s="120">
        <f>VLOOKUP(E18,SalesData,MATCH($K$6,Data!$G$1:$W$1,0),FALSE)</f>
        <v>4</v>
      </c>
      <c r="L18" s="118">
        <f>VLOOKUP(E18,SalesData,MATCH($L$6,Data!$G$1:$W$1,0),FALSE)</f>
        <v>0</v>
      </c>
      <c r="M18" s="118">
        <f>VLOOKUP(E18,SalesData,MATCH($M$6,Data!$G$1:$W$1,0),FALSE)</f>
        <v>4</v>
      </c>
      <c r="N18" s="118">
        <f>VLOOKUP(E18,SalesData,MATCH($N$6,Data!$G$1:$W$1,0),FALSE)</f>
        <v>7</v>
      </c>
      <c r="O18" s="118">
        <f>VLOOKUP(E18,SalesData,MATCH($O$6,Data!$G$1:$W$1,0),FALSE)</f>
        <v>0</v>
      </c>
      <c r="P18" s="118">
        <f>VLOOKUP(E18,SalesData,MATCH($P$6,Data!$G$1:$W$1,0),FALSE)</f>
        <v>0</v>
      </c>
      <c r="Q18" s="118">
        <f>VLOOKUP(E18,SalesData,MATCH($Q$6,Data!$G$1:$W$1,0),FALSE)</f>
        <v>8</v>
      </c>
      <c r="R18" s="119">
        <f>VLOOKUP(E18,SalesData,MATCH($R$6,Data!$G$1:$W$1,0),FALSE)</f>
        <v>0</v>
      </c>
      <c r="S18" s="84"/>
      <c r="T18" s="83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2:46" s="60" customFormat="1" ht="18" customHeight="1" hidden="1">
      <c r="B19" s="114" t="e">
        <f t="shared" si="0"/>
        <v>#N/A</v>
      </c>
      <c r="C19" s="115" t="s">
        <v>238</v>
      </c>
      <c r="D19" s="115" t="s">
        <v>149</v>
      </c>
      <c r="E19" s="116" t="s">
        <v>150</v>
      </c>
      <c r="F19" s="75"/>
      <c r="G19" s="136"/>
      <c r="H19" s="132">
        <f t="shared" si="1"/>
        <v>0</v>
      </c>
      <c r="I19" s="118">
        <f>VLOOKUP(E19,SalesData,MATCH($I$6,Data!$G$1:$W$1,0),FALSE)</f>
        <v>287</v>
      </c>
      <c r="J19" s="119">
        <f>VLOOKUP(E19,SalesData,MATCH($J$6,Data!$G$1:$W$1,0),FALSE)</f>
        <v>26</v>
      </c>
      <c r="K19" s="120">
        <f>VLOOKUP(E19,SalesData,MATCH($K$6,Data!$G$1:$W$1,0),FALSE)</f>
        <v>4</v>
      </c>
      <c r="L19" s="118">
        <f>VLOOKUP(E19,SalesData,MATCH($L$6,Data!$G$1:$W$1,0),FALSE)</f>
        <v>2</v>
      </c>
      <c r="M19" s="118">
        <f>VLOOKUP(E19,SalesData,MATCH($M$6,Data!$G$1:$W$1,0),FALSE)</f>
        <v>2</v>
      </c>
      <c r="N19" s="118">
        <f>VLOOKUP(E19,SalesData,MATCH($N$6,Data!$G$1:$W$1,0),FALSE)</f>
        <v>2</v>
      </c>
      <c r="O19" s="118">
        <f>VLOOKUP(E19,SalesData,MATCH($O$6,Data!$G$1:$W$1,0),FALSE)</f>
        <v>7</v>
      </c>
      <c r="P19" s="118">
        <f>VLOOKUP(E19,SalesData,MATCH($P$6,Data!$G$1:$W$1,0),FALSE)</f>
        <v>3</v>
      </c>
      <c r="Q19" s="118">
        <f>VLOOKUP(E19,SalesData,MATCH($Q$6,Data!$G$1:$W$1,0),FALSE)</f>
        <v>6</v>
      </c>
      <c r="R19" s="119">
        <f>VLOOKUP(E19,SalesData,MATCH($R$6,Data!$G$1:$W$1,0),FALSE)</f>
        <v>0</v>
      </c>
      <c r="S19" s="84"/>
      <c r="T19" s="83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2:46" s="60" customFormat="1" ht="18" customHeight="1" hidden="1">
      <c r="B20" s="114" t="e">
        <f t="shared" si="0"/>
        <v>#N/A</v>
      </c>
      <c r="C20" s="115" t="s">
        <v>238</v>
      </c>
      <c r="D20" s="115" t="s">
        <v>151</v>
      </c>
      <c r="E20" s="116" t="s">
        <v>152</v>
      </c>
      <c r="F20" s="75"/>
      <c r="G20" s="136"/>
      <c r="H20" s="132">
        <f t="shared" si="1"/>
        <v>0</v>
      </c>
      <c r="I20" s="118">
        <f>VLOOKUP(E20,SalesData,MATCH($I$6,Data!$G$1:$W$1,0),FALSE)</f>
        <v>288</v>
      </c>
      <c r="J20" s="119">
        <f>VLOOKUP(E20,SalesData,MATCH($J$6,Data!$G$1:$W$1,0),FALSE)</f>
        <v>21</v>
      </c>
      <c r="K20" s="120">
        <f>VLOOKUP(E20,SalesData,MATCH($K$6,Data!$G$1:$W$1,0),FALSE)</f>
        <v>4</v>
      </c>
      <c r="L20" s="118">
        <f>VLOOKUP(E20,SalesData,MATCH($L$6,Data!$G$1:$W$1,0),FALSE)</f>
        <v>1</v>
      </c>
      <c r="M20" s="118">
        <f>VLOOKUP(E20,SalesData,MATCH($M$6,Data!$G$1:$W$1,0),FALSE)</f>
        <v>2</v>
      </c>
      <c r="N20" s="118">
        <f>VLOOKUP(E20,SalesData,MATCH($N$6,Data!$G$1:$W$1,0),FALSE)</f>
        <v>2</v>
      </c>
      <c r="O20" s="118">
        <f>VLOOKUP(E20,SalesData,MATCH($O$6,Data!$G$1:$W$1,0),FALSE)</f>
        <v>7</v>
      </c>
      <c r="P20" s="118">
        <f>VLOOKUP(E20,SalesData,MATCH($P$6,Data!$G$1:$W$1,0),FALSE)</f>
        <v>0</v>
      </c>
      <c r="Q20" s="118">
        <f>VLOOKUP(E20,SalesData,MATCH($Q$6,Data!$G$1:$W$1,0),FALSE)</f>
        <v>5</v>
      </c>
      <c r="R20" s="119">
        <f>VLOOKUP(E20,SalesData,MATCH($R$6,Data!$G$1:$W$1,0),FALSE)</f>
        <v>0</v>
      </c>
      <c r="S20" s="84"/>
      <c r="T20" s="8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2:46" s="60" customFormat="1" ht="18" customHeight="1" hidden="1">
      <c r="B21" s="114" t="e">
        <f t="shared" si="0"/>
        <v>#N/A</v>
      </c>
      <c r="C21" s="115" t="s">
        <v>238</v>
      </c>
      <c r="D21" s="115" t="s">
        <v>153</v>
      </c>
      <c r="E21" s="116" t="s">
        <v>154</v>
      </c>
      <c r="F21" s="75"/>
      <c r="G21" s="136"/>
      <c r="H21" s="132">
        <f t="shared" si="1"/>
        <v>0</v>
      </c>
      <c r="I21" s="118">
        <f>VLOOKUP(E21,SalesData,MATCH($I$6,Data!$G$1:$W$1,0),FALSE)</f>
        <v>666</v>
      </c>
      <c r="J21" s="119">
        <f>VLOOKUP(E21,SalesData,MATCH($J$6,Data!$G$1:$W$1,0),FALSE)</f>
        <v>58</v>
      </c>
      <c r="K21" s="120">
        <f>VLOOKUP(E21,SalesData,MATCH($K$6,Data!$G$1:$W$1,0),FALSE)</f>
        <v>9</v>
      </c>
      <c r="L21" s="118">
        <f>VLOOKUP(E21,SalesData,MATCH($L$6,Data!$G$1:$W$1,0),FALSE)</f>
        <v>6</v>
      </c>
      <c r="M21" s="118">
        <f>VLOOKUP(E21,SalesData,MATCH($M$6,Data!$G$1:$W$1,0),FALSE)</f>
        <v>9</v>
      </c>
      <c r="N21" s="118">
        <f>VLOOKUP(E21,SalesData,MATCH($N$6,Data!$G$1:$W$1,0),FALSE)</f>
        <v>11</v>
      </c>
      <c r="O21" s="118">
        <f>VLOOKUP(E21,SalesData,MATCH($O$6,Data!$G$1:$W$1,0),FALSE)</f>
        <v>5</v>
      </c>
      <c r="P21" s="118">
        <f>VLOOKUP(E21,SalesData,MATCH($P$6,Data!$G$1:$W$1,0),FALSE)</f>
        <v>1</v>
      </c>
      <c r="Q21" s="118">
        <f>VLOOKUP(E21,SalesData,MATCH($Q$6,Data!$G$1:$W$1,0),FALSE)</f>
        <v>11</v>
      </c>
      <c r="R21" s="119">
        <f>VLOOKUP(E21,SalesData,MATCH($R$6,Data!$G$1:$W$1,0),FALSE)</f>
        <v>6</v>
      </c>
      <c r="S21" s="84"/>
      <c r="T21" s="83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46" s="60" customFormat="1" ht="18" customHeight="1" hidden="1">
      <c r="B22" s="114" t="e">
        <f t="shared" si="0"/>
        <v>#N/A</v>
      </c>
      <c r="C22" s="115" t="s">
        <v>238</v>
      </c>
      <c r="D22" s="115" t="s">
        <v>155</v>
      </c>
      <c r="E22" s="116" t="s">
        <v>156</v>
      </c>
      <c r="F22" s="75"/>
      <c r="G22" s="136"/>
      <c r="H22" s="132">
        <f t="shared" si="1"/>
        <v>0</v>
      </c>
      <c r="I22" s="118">
        <f>VLOOKUP(E22,SalesData,MATCH($I$6,Data!$G$1:$W$1,0),FALSE)</f>
        <v>416</v>
      </c>
      <c r="J22" s="119">
        <f>VLOOKUP(E22,SalesData,MATCH($J$6,Data!$G$1:$W$1,0),FALSE)</f>
        <v>37</v>
      </c>
      <c r="K22" s="120">
        <f>VLOOKUP(E22,SalesData,MATCH($K$6,Data!$G$1:$W$1,0),FALSE)</f>
        <v>8</v>
      </c>
      <c r="L22" s="118">
        <f>VLOOKUP(E22,SalesData,MATCH($L$6,Data!$G$1:$W$1,0),FALSE)</f>
        <v>4</v>
      </c>
      <c r="M22" s="118">
        <f>VLOOKUP(E22,SalesData,MATCH($M$6,Data!$G$1:$W$1,0),FALSE)</f>
        <v>3</v>
      </c>
      <c r="N22" s="118">
        <f>VLOOKUP(E22,SalesData,MATCH($N$6,Data!$G$1:$W$1,0),FALSE)</f>
        <v>4</v>
      </c>
      <c r="O22" s="118">
        <f>VLOOKUP(E22,SalesData,MATCH($O$6,Data!$G$1:$W$1,0),FALSE)</f>
        <v>10</v>
      </c>
      <c r="P22" s="118">
        <f>VLOOKUP(E22,SalesData,MATCH($P$6,Data!$G$1:$W$1,0),FALSE)</f>
        <v>2</v>
      </c>
      <c r="Q22" s="118">
        <f>VLOOKUP(E22,SalesData,MATCH($Q$6,Data!$G$1:$W$1,0),FALSE)</f>
        <v>6</v>
      </c>
      <c r="R22" s="119">
        <f>VLOOKUP(E22,SalesData,MATCH($R$6,Data!$G$1:$W$1,0),FALSE)</f>
        <v>0</v>
      </c>
      <c r="S22" s="84"/>
      <c r="T22" s="83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46" s="60" customFormat="1" ht="18" customHeight="1" hidden="1">
      <c r="B23" s="114" t="e">
        <f t="shared" si="0"/>
        <v>#N/A</v>
      </c>
      <c r="C23" s="115" t="s">
        <v>238</v>
      </c>
      <c r="D23" s="115" t="s">
        <v>157</v>
      </c>
      <c r="E23" s="116" t="s">
        <v>158</v>
      </c>
      <c r="F23" s="75"/>
      <c r="G23" s="136"/>
      <c r="H23" s="132">
        <f t="shared" si="1"/>
        <v>0</v>
      </c>
      <c r="I23" s="118">
        <f>VLOOKUP(E23,SalesData,MATCH($I$6,Data!$G$1:$W$1,0),FALSE)</f>
        <v>451</v>
      </c>
      <c r="J23" s="119">
        <f>VLOOKUP(E23,SalesData,MATCH($J$6,Data!$G$1:$W$1,0),FALSE)</f>
        <v>39</v>
      </c>
      <c r="K23" s="120">
        <f>VLOOKUP(E23,SalesData,MATCH($K$6,Data!$G$1:$W$1,0),FALSE)</f>
        <v>13</v>
      </c>
      <c r="L23" s="118">
        <f>VLOOKUP(E23,SalesData,MATCH($L$6,Data!$G$1:$W$1,0),FALSE)</f>
        <v>4</v>
      </c>
      <c r="M23" s="118">
        <f>VLOOKUP(E23,SalesData,MATCH($M$6,Data!$G$1:$W$1,0),FALSE)</f>
        <v>6</v>
      </c>
      <c r="N23" s="118">
        <f>VLOOKUP(E23,SalesData,MATCH($N$6,Data!$G$1:$W$1,0),FALSE)</f>
        <v>7</v>
      </c>
      <c r="O23" s="118">
        <f>VLOOKUP(E23,SalesData,MATCH($O$6,Data!$G$1:$W$1,0),FALSE)</f>
        <v>0</v>
      </c>
      <c r="P23" s="118">
        <f>VLOOKUP(E23,SalesData,MATCH($P$6,Data!$G$1:$W$1,0),FALSE)</f>
        <v>1</v>
      </c>
      <c r="Q23" s="118">
        <f>VLOOKUP(E23,SalesData,MATCH($Q$6,Data!$G$1:$W$1,0),FALSE)</f>
        <v>8</v>
      </c>
      <c r="R23" s="119">
        <f>VLOOKUP(E23,SalesData,MATCH($R$6,Data!$G$1:$W$1,0),FALSE)</f>
        <v>0</v>
      </c>
      <c r="S23" s="84"/>
      <c r="T23" s="8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46" s="60" customFormat="1" ht="18" customHeight="1" hidden="1">
      <c r="B24" s="114" t="e">
        <f t="shared" si="0"/>
        <v>#N/A</v>
      </c>
      <c r="C24" s="115" t="s">
        <v>238</v>
      </c>
      <c r="D24" s="115" t="s">
        <v>159</v>
      </c>
      <c r="E24" s="116" t="s">
        <v>160</v>
      </c>
      <c r="F24" s="75"/>
      <c r="G24" s="136"/>
      <c r="H24" s="132">
        <f t="shared" si="1"/>
        <v>0</v>
      </c>
      <c r="I24" s="118">
        <f>VLOOKUP(E24,SalesData,MATCH($I$6,Data!$G$1:$W$1,0),FALSE)</f>
        <v>67</v>
      </c>
      <c r="J24" s="119">
        <f>VLOOKUP(E24,SalesData,MATCH($J$6,Data!$G$1:$W$1,0),FALSE)</f>
        <v>1</v>
      </c>
      <c r="K24" s="120">
        <f>VLOOKUP(E24,SalesData,MATCH($K$6,Data!$G$1:$W$1,0),FALSE)</f>
        <v>1</v>
      </c>
      <c r="L24" s="118">
        <f>VLOOKUP(E24,SalesData,MATCH($L$6,Data!$G$1:$W$1,0),FALSE)</f>
        <v>0</v>
      </c>
      <c r="M24" s="118">
        <f>VLOOKUP(E24,SalesData,MATCH($M$6,Data!$G$1:$W$1,0),FALSE)</f>
        <v>0</v>
      </c>
      <c r="N24" s="118">
        <f>VLOOKUP(E24,SalesData,MATCH($N$6,Data!$G$1:$W$1,0),FALSE)</f>
        <v>0</v>
      </c>
      <c r="O24" s="118">
        <f>VLOOKUP(E24,SalesData,MATCH($O$6,Data!$G$1:$W$1,0),FALSE)</f>
        <v>0</v>
      </c>
      <c r="P24" s="118">
        <f>VLOOKUP(E24,SalesData,MATCH($P$6,Data!$G$1:$W$1,0),FALSE)</f>
        <v>0</v>
      </c>
      <c r="Q24" s="118">
        <f>VLOOKUP(E24,SalesData,MATCH($Q$6,Data!$G$1:$W$1,0),FALSE)</f>
        <v>0</v>
      </c>
      <c r="R24" s="119">
        <f>VLOOKUP(E24,SalesData,MATCH($R$6,Data!$G$1:$W$1,0),FALSE)</f>
        <v>0</v>
      </c>
      <c r="S24" s="84"/>
      <c r="T24" s="83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2:46" s="60" customFormat="1" ht="18" customHeight="1" hidden="1">
      <c r="B25" s="114" t="e">
        <f t="shared" si="0"/>
        <v>#N/A</v>
      </c>
      <c r="C25" s="115" t="s">
        <v>238</v>
      </c>
      <c r="D25" s="115" t="s">
        <v>161</v>
      </c>
      <c r="E25" s="116" t="s">
        <v>162</v>
      </c>
      <c r="F25" s="75"/>
      <c r="G25" s="136"/>
      <c r="H25" s="132">
        <f t="shared" si="1"/>
        <v>0</v>
      </c>
      <c r="I25" s="118">
        <f>VLOOKUP(E25,SalesData,MATCH($I$6,Data!$G$1:$W$1,0),FALSE)</f>
        <v>427</v>
      </c>
      <c r="J25" s="119">
        <f>VLOOKUP(E25,SalesData,MATCH($J$6,Data!$G$1:$W$1,0),FALSE)</f>
        <v>46</v>
      </c>
      <c r="K25" s="120">
        <f>VLOOKUP(E25,SalesData,MATCH($K$6,Data!$G$1:$W$1,0),FALSE)</f>
        <v>7</v>
      </c>
      <c r="L25" s="118">
        <f>VLOOKUP(E25,SalesData,MATCH($L$6,Data!$G$1:$W$1,0),FALSE)</f>
        <v>2</v>
      </c>
      <c r="M25" s="118">
        <f>VLOOKUP(E25,SalesData,MATCH($M$6,Data!$G$1:$W$1,0),FALSE)</f>
        <v>9</v>
      </c>
      <c r="N25" s="118">
        <f>VLOOKUP(E25,SalesData,MATCH($N$6,Data!$G$1:$W$1,0),FALSE)</f>
        <v>8</v>
      </c>
      <c r="O25" s="118">
        <f>VLOOKUP(E25,SalesData,MATCH($O$6,Data!$G$1:$W$1,0),FALSE)</f>
        <v>5</v>
      </c>
      <c r="P25" s="118">
        <f>VLOOKUP(E25,SalesData,MATCH($P$6,Data!$G$1:$W$1,0),FALSE)</f>
        <v>0</v>
      </c>
      <c r="Q25" s="118">
        <f>VLOOKUP(E25,SalesData,MATCH($Q$6,Data!$G$1:$W$1,0),FALSE)</f>
        <v>15</v>
      </c>
      <c r="R25" s="119">
        <f>VLOOKUP(E25,SalesData,MATCH($R$6,Data!$G$1:$W$1,0),FALSE)</f>
        <v>0</v>
      </c>
      <c r="S25" s="84"/>
      <c r="T25" s="83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46" s="60" customFormat="1" ht="18" customHeight="1" hidden="1">
      <c r="B26" s="114" t="e">
        <f t="shared" si="0"/>
        <v>#N/A</v>
      </c>
      <c r="C26" s="94" t="s">
        <v>238</v>
      </c>
      <c r="D26" s="94" t="s">
        <v>163</v>
      </c>
      <c r="E26" s="111" t="s">
        <v>164</v>
      </c>
      <c r="F26" s="75" t="str">
        <f>IF(R26&gt;=S26,"a","r")</f>
        <v>r</v>
      </c>
      <c r="G26" s="137"/>
      <c r="H26" s="133">
        <f t="shared" si="1"/>
        <v>0</v>
      </c>
      <c r="I26" s="97">
        <f>VLOOKUP(E26,SalesData,MATCH($I$6,Data!$G$1:$W$1,0),FALSE)</f>
        <v>66</v>
      </c>
      <c r="J26" s="98">
        <f>VLOOKUP(E26,SalesData,MATCH($J$6,Data!$G$1:$W$1,0),FALSE)</f>
        <v>9</v>
      </c>
      <c r="K26" s="99">
        <f>VLOOKUP(E26,SalesData,MATCH($K$6,Data!$G$1:$W$1,0),FALSE)</f>
        <v>0</v>
      </c>
      <c r="L26" s="97">
        <f>VLOOKUP(E26,SalesData,MATCH($L$6,Data!$G$1:$W$1,0),FALSE)</f>
        <v>1</v>
      </c>
      <c r="M26" s="97">
        <f>VLOOKUP(E26,SalesData,MATCH($M$6,Data!$G$1:$W$1,0),FALSE)</f>
        <v>1</v>
      </c>
      <c r="N26" s="97">
        <f>VLOOKUP(E26,SalesData,MATCH($N$6,Data!$G$1:$W$1,0),FALSE)</f>
        <v>2</v>
      </c>
      <c r="O26" s="97">
        <f>VLOOKUP(E26,SalesData,MATCH($O$6,Data!$G$1:$W$1,0),FALSE)</f>
        <v>2</v>
      </c>
      <c r="P26" s="97">
        <f>VLOOKUP(E26,SalesData,MATCH($P$6,Data!$G$1:$W$1,0),FALSE)</f>
        <v>1</v>
      </c>
      <c r="Q26" s="97">
        <f>VLOOKUP(E26,SalesData,MATCH($Q$6,Data!$G$1:$W$1,0),FALSE)</f>
        <v>2</v>
      </c>
      <c r="R26" s="98">
        <f>VLOOKUP(E26,SalesData,MATCH($R$6,Data!$G$1:$W$1,0),FALSE)</f>
        <v>0</v>
      </c>
      <c r="S26" s="84">
        <v>3</v>
      </c>
      <c r="T26" s="83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46" s="60" customFormat="1" ht="18" customHeight="1" hidden="1">
      <c r="B27" s="93" t="e">
        <f t="shared" si="0"/>
        <v>#N/A</v>
      </c>
      <c r="C27" s="94" t="s">
        <v>238</v>
      </c>
      <c r="D27" s="94" t="s">
        <v>165</v>
      </c>
      <c r="E27" s="111" t="s">
        <v>166</v>
      </c>
      <c r="F27" s="75" t="str">
        <f>IF(R27&gt;=S27,"a","r")</f>
        <v>r</v>
      </c>
      <c r="G27" s="137"/>
      <c r="H27" s="133">
        <f t="shared" si="1"/>
        <v>0</v>
      </c>
      <c r="I27" s="97">
        <f>VLOOKUP(E27,SalesData,MATCH($I$6,Data!$G$1:$W$1,0),FALSE)</f>
        <v>320</v>
      </c>
      <c r="J27" s="98">
        <f>VLOOKUP(E27,SalesData,MATCH($J$6,Data!$G$1:$W$1,0),FALSE)</f>
        <v>19</v>
      </c>
      <c r="K27" s="99">
        <f>VLOOKUP(E27,SalesData,MATCH($K$6,Data!$G$1:$W$1,0),FALSE)</f>
        <v>4</v>
      </c>
      <c r="L27" s="97">
        <f>VLOOKUP(E27,SalesData,MATCH($L$6,Data!$G$1:$W$1,0),FALSE)</f>
        <v>0</v>
      </c>
      <c r="M27" s="97">
        <f>VLOOKUP(E27,SalesData,MATCH($M$6,Data!$G$1:$W$1,0),FALSE)</f>
        <v>2</v>
      </c>
      <c r="N27" s="97">
        <f>VLOOKUP(E27,SalesData,MATCH($N$6,Data!$G$1:$W$1,0),FALSE)</f>
        <v>3</v>
      </c>
      <c r="O27" s="97">
        <f>VLOOKUP(E27,SalesData,MATCH($O$6,Data!$G$1:$W$1,0),FALSE)</f>
        <v>4</v>
      </c>
      <c r="P27" s="97">
        <f>VLOOKUP(E27,SalesData,MATCH($P$6,Data!$G$1:$W$1,0),FALSE)</f>
        <v>0</v>
      </c>
      <c r="Q27" s="97">
        <f>VLOOKUP(E27,SalesData,MATCH($Q$6,Data!$G$1:$W$1,0),FALSE)</f>
        <v>4</v>
      </c>
      <c r="R27" s="98">
        <f>VLOOKUP(E27,SalesData,MATCH($R$6,Data!$G$1:$W$1,0),FALSE)</f>
        <v>2</v>
      </c>
      <c r="S27" s="84">
        <v>3</v>
      </c>
      <c r="T27" s="83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20" ht="18" customHeight="1" hidden="1" thickBot="1">
      <c r="B28" s="121" t="e">
        <f t="shared" si="0"/>
        <v>#N/A</v>
      </c>
      <c r="C28" s="101" t="s">
        <v>238</v>
      </c>
      <c r="D28" s="101" t="s">
        <v>167</v>
      </c>
      <c r="E28" s="113" t="s">
        <v>168</v>
      </c>
      <c r="F28" s="81" t="str">
        <f>IF(R28&gt;=S28,"a","r")</f>
        <v>r</v>
      </c>
      <c r="G28" s="138"/>
      <c r="H28" s="134">
        <f t="shared" si="1"/>
        <v>0</v>
      </c>
      <c r="I28" s="105">
        <f>VLOOKUP(E28,SalesData,MATCH($I$6,Data!$G$1:$W$1,0),FALSE)</f>
        <v>483</v>
      </c>
      <c r="J28" s="106">
        <f>VLOOKUP(E28,SalesData,MATCH($J$6,Data!$G$1:$W$1,0),FALSE)</f>
        <v>51</v>
      </c>
      <c r="K28" s="107">
        <f>VLOOKUP(E28,SalesData,MATCH($K$6,Data!$G$1:$W$1,0),FALSE)</f>
        <v>13</v>
      </c>
      <c r="L28" s="105">
        <f>VLOOKUP(E28,SalesData,MATCH($L$6,Data!$G$1:$W$1,0),FALSE)</f>
        <v>3</v>
      </c>
      <c r="M28" s="105">
        <f>VLOOKUP(E28,SalesData,MATCH($M$6,Data!$G$1:$W$1,0),FALSE)</f>
        <v>8</v>
      </c>
      <c r="N28" s="105">
        <f>VLOOKUP(E28,SalesData,MATCH($N$6,Data!$G$1:$W$1,0),FALSE)</f>
        <v>8</v>
      </c>
      <c r="O28" s="105">
        <f>VLOOKUP(E28,SalesData,MATCH($O$6,Data!$G$1:$W$1,0),FALSE)</f>
        <v>4</v>
      </c>
      <c r="P28" s="105">
        <f>VLOOKUP(E28,SalesData,MATCH($P$6,Data!$G$1:$W$1,0),FALSE)</f>
        <v>0</v>
      </c>
      <c r="Q28" s="105">
        <f>VLOOKUP(E28,SalesData,MATCH($Q$6,Data!$G$1:$W$1,0),FALSE)</f>
        <v>13</v>
      </c>
      <c r="R28" s="106">
        <f>VLOOKUP(E28,SalesData,MATCH($R$6,Data!$G$1:$W$1,0),FALSE)</f>
        <v>2</v>
      </c>
      <c r="S28" s="84">
        <v>3</v>
      </c>
      <c r="T28" s="83"/>
    </row>
    <row r="29" spans="2:46" s="60" customFormat="1" ht="10.5" customHeight="1" thickBot="1">
      <c r="B29" s="140"/>
      <c r="C29" s="140"/>
      <c r="I29"/>
      <c r="J29"/>
      <c r="K29"/>
      <c r="L29"/>
      <c r="M29"/>
      <c r="N29"/>
      <c r="O29" s="6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46" s="60" customFormat="1" ht="37.5" customHeight="1" thickBot="1">
      <c r="B30" s="70" t="s">
        <v>220</v>
      </c>
      <c r="C30" s="71" t="s">
        <v>221</v>
      </c>
      <c r="D30" s="71" t="s">
        <v>222</v>
      </c>
      <c r="E30" s="72" t="s">
        <v>223</v>
      </c>
      <c r="F30" s="73" t="s">
        <v>224</v>
      </c>
      <c r="G30" s="70" t="s">
        <v>202</v>
      </c>
      <c r="H30" s="74" t="s">
        <v>263</v>
      </c>
      <c r="I30" s="71" t="s">
        <v>180</v>
      </c>
      <c r="J30" s="72" t="s">
        <v>186</v>
      </c>
      <c r="K30" s="74" t="s">
        <v>171</v>
      </c>
      <c r="L30" s="71" t="s">
        <v>175</v>
      </c>
      <c r="M30" s="71" t="s">
        <v>173</v>
      </c>
      <c r="N30" s="71" t="s">
        <v>174</v>
      </c>
      <c r="O30" s="71" t="s">
        <v>172</v>
      </c>
      <c r="P30" s="71" t="s">
        <v>177</v>
      </c>
      <c r="Q30" s="71" t="s">
        <v>176</v>
      </c>
      <c r="R30" s="71" t="s">
        <v>185</v>
      </c>
      <c r="S30" s="2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2:46" s="60" customFormat="1" ht="18" customHeight="1">
      <c r="B31" s="85"/>
      <c r="C31" s="86" t="s">
        <v>238</v>
      </c>
      <c r="D31" s="86" t="s">
        <v>125</v>
      </c>
      <c r="E31" s="109" t="s">
        <v>126</v>
      </c>
      <c r="F31" s="75" t="s">
        <v>252</v>
      </c>
      <c r="G31" s="89"/>
      <c r="H31" s="126">
        <v>0</v>
      </c>
      <c r="I31" s="90">
        <v>432</v>
      </c>
      <c r="J31" s="91">
        <v>33</v>
      </c>
      <c r="K31" s="92">
        <v>8</v>
      </c>
      <c r="L31" s="90">
        <v>5</v>
      </c>
      <c r="M31" s="90">
        <v>1</v>
      </c>
      <c r="N31" s="90">
        <v>3</v>
      </c>
      <c r="O31" s="90">
        <v>10</v>
      </c>
      <c r="P31" s="90">
        <v>0</v>
      </c>
      <c r="Q31" s="90">
        <v>6</v>
      </c>
      <c r="R31" s="91">
        <v>0</v>
      </c>
      <c r="S31" s="84">
        <v>3</v>
      </c>
      <c r="T31" s="83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2:46" s="60" customFormat="1" ht="18" customHeight="1">
      <c r="B32" s="114"/>
      <c r="C32" s="115" t="s">
        <v>238</v>
      </c>
      <c r="D32" s="115" t="s">
        <v>127</v>
      </c>
      <c r="E32" s="116" t="s">
        <v>128</v>
      </c>
      <c r="F32" s="75"/>
      <c r="G32" s="117"/>
      <c r="H32" s="127">
        <v>0</v>
      </c>
      <c r="I32" s="118">
        <v>419</v>
      </c>
      <c r="J32" s="119">
        <v>43</v>
      </c>
      <c r="K32" s="120">
        <v>10</v>
      </c>
      <c r="L32" s="118">
        <v>2</v>
      </c>
      <c r="M32" s="118">
        <v>4</v>
      </c>
      <c r="N32" s="118">
        <v>5</v>
      </c>
      <c r="O32" s="118">
        <v>8</v>
      </c>
      <c r="P32" s="118">
        <v>0</v>
      </c>
      <c r="Q32" s="118">
        <v>14</v>
      </c>
      <c r="R32" s="119">
        <v>0</v>
      </c>
      <c r="S32" s="84"/>
      <c r="T32" s="83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2:46" s="60" customFormat="1" ht="18" customHeight="1">
      <c r="B33" s="114"/>
      <c r="C33" s="115" t="s">
        <v>238</v>
      </c>
      <c r="D33" s="115" t="s">
        <v>129</v>
      </c>
      <c r="E33" s="116" t="s">
        <v>130</v>
      </c>
      <c r="F33" s="75"/>
      <c r="G33" s="117"/>
      <c r="H33" s="127">
        <v>0</v>
      </c>
      <c r="I33" s="118">
        <v>187</v>
      </c>
      <c r="J33" s="119">
        <v>26</v>
      </c>
      <c r="K33" s="120">
        <v>9</v>
      </c>
      <c r="L33" s="118">
        <v>1</v>
      </c>
      <c r="M33" s="118">
        <v>3</v>
      </c>
      <c r="N33" s="118">
        <v>4</v>
      </c>
      <c r="O33" s="118">
        <v>3</v>
      </c>
      <c r="P33" s="118">
        <v>1</v>
      </c>
      <c r="Q33" s="118">
        <v>5</v>
      </c>
      <c r="R33" s="119">
        <v>0</v>
      </c>
      <c r="S33" s="84"/>
      <c r="T33" s="8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2:46" s="60" customFormat="1" ht="18" customHeight="1">
      <c r="B34" s="114"/>
      <c r="C34" s="115" t="s">
        <v>238</v>
      </c>
      <c r="D34" s="115" t="s">
        <v>131</v>
      </c>
      <c r="E34" s="116" t="s">
        <v>132</v>
      </c>
      <c r="F34" s="75"/>
      <c r="G34" s="117"/>
      <c r="H34" s="127">
        <v>0</v>
      </c>
      <c r="I34" s="118">
        <v>310</v>
      </c>
      <c r="J34" s="119">
        <v>23</v>
      </c>
      <c r="K34" s="120">
        <v>7</v>
      </c>
      <c r="L34" s="118">
        <v>0</v>
      </c>
      <c r="M34" s="118">
        <v>4</v>
      </c>
      <c r="N34" s="118">
        <v>4</v>
      </c>
      <c r="O34" s="118">
        <v>4</v>
      </c>
      <c r="P34" s="118">
        <v>0</v>
      </c>
      <c r="Q34" s="118">
        <v>4</v>
      </c>
      <c r="R34" s="119">
        <v>0</v>
      </c>
      <c r="S34" s="84"/>
      <c r="T34" s="83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2:46" s="60" customFormat="1" ht="18" customHeight="1">
      <c r="B35" s="114"/>
      <c r="C35" s="115" t="s">
        <v>238</v>
      </c>
      <c r="D35" s="115" t="s">
        <v>133</v>
      </c>
      <c r="E35" s="116" t="s">
        <v>134</v>
      </c>
      <c r="F35" s="75"/>
      <c r="G35" s="117"/>
      <c r="H35" s="127">
        <v>0</v>
      </c>
      <c r="I35" s="118">
        <v>492</v>
      </c>
      <c r="J35" s="119">
        <v>41</v>
      </c>
      <c r="K35" s="120">
        <v>9</v>
      </c>
      <c r="L35" s="118">
        <v>4</v>
      </c>
      <c r="M35" s="118">
        <v>3</v>
      </c>
      <c r="N35" s="118">
        <v>6</v>
      </c>
      <c r="O35" s="118">
        <v>9</v>
      </c>
      <c r="P35" s="118">
        <v>1</v>
      </c>
      <c r="Q35" s="118">
        <v>9</v>
      </c>
      <c r="R35" s="119">
        <v>0</v>
      </c>
      <c r="S35" s="84"/>
      <c r="T35" s="83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2:46" s="60" customFormat="1" ht="18" customHeight="1">
      <c r="B36" s="114"/>
      <c r="C36" s="115" t="s">
        <v>238</v>
      </c>
      <c r="D36" s="115" t="s">
        <v>135</v>
      </c>
      <c r="E36" s="116" t="s">
        <v>136</v>
      </c>
      <c r="F36" s="75"/>
      <c r="G36" s="117"/>
      <c r="H36" s="127">
        <v>0</v>
      </c>
      <c r="I36" s="118">
        <v>407</v>
      </c>
      <c r="J36" s="119">
        <v>66</v>
      </c>
      <c r="K36" s="120">
        <v>13</v>
      </c>
      <c r="L36" s="118">
        <v>4</v>
      </c>
      <c r="M36" s="118">
        <v>12</v>
      </c>
      <c r="N36" s="118">
        <v>12</v>
      </c>
      <c r="O36" s="118">
        <v>8</v>
      </c>
      <c r="P36" s="118">
        <v>0</v>
      </c>
      <c r="Q36" s="118">
        <v>17</v>
      </c>
      <c r="R36" s="119">
        <v>0</v>
      </c>
      <c r="S36" s="84"/>
      <c r="T36" s="83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2:46" s="60" customFormat="1" ht="18" customHeight="1">
      <c r="B37" s="114"/>
      <c r="C37" s="115" t="s">
        <v>238</v>
      </c>
      <c r="D37" s="115" t="s">
        <v>137</v>
      </c>
      <c r="E37" s="116" t="s">
        <v>138</v>
      </c>
      <c r="F37" s="75"/>
      <c r="G37" s="117"/>
      <c r="H37" s="127">
        <v>0</v>
      </c>
      <c r="I37" s="118">
        <v>676</v>
      </c>
      <c r="J37" s="119">
        <v>75</v>
      </c>
      <c r="K37" s="120">
        <v>14</v>
      </c>
      <c r="L37" s="118">
        <v>4</v>
      </c>
      <c r="M37" s="118">
        <v>8</v>
      </c>
      <c r="N37" s="118">
        <v>11</v>
      </c>
      <c r="O37" s="118">
        <v>14</v>
      </c>
      <c r="P37" s="118">
        <v>0</v>
      </c>
      <c r="Q37" s="118">
        <v>20</v>
      </c>
      <c r="R37" s="119">
        <v>4</v>
      </c>
      <c r="S37" s="84"/>
      <c r="T37" s="83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2:46" s="60" customFormat="1" ht="18" customHeight="1">
      <c r="B38" s="114"/>
      <c r="C38" s="115" t="s">
        <v>238</v>
      </c>
      <c r="D38" s="115" t="s">
        <v>139</v>
      </c>
      <c r="E38" s="116" t="s">
        <v>140</v>
      </c>
      <c r="F38" s="75"/>
      <c r="G38" s="117"/>
      <c r="H38" s="127">
        <v>0</v>
      </c>
      <c r="I38" s="118">
        <v>327</v>
      </c>
      <c r="J38" s="119">
        <v>25</v>
      </c>
      <c r="K38" s="120">
        <v>4</v>
      </c>
      <c r="L38" s="118">
        <v>0</v>
      </c>
      <c r="M38" s="118">
        <v>3</v>
      </c>
      <c r="N38" s="118">
        <v>5</v>
      </c>
      <c r="O38" s="118">
        <v>7</v>
      </c>
      <c r="P38" s="118">
        <v>0</v>
      </c>
      <c r="Q38" s="118">
        <v>4</v>
      </c>
      <c r="R38" s="119">
        <v>2</v>
      </c>
      <c r="S38" s="84"/>
      <c r="T38" s="83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2:46" s="60" customFormat="1" ht="18" customHeight="1">
      <c r="B39" s="114"/>
      <c r="C39" s="115" t="s">
        <v>238</v>
      </c>
      <c r="D39" s="115" t="s">
        <v>141</v>
      </c>
      <c r="E39" s="116" t="s">
        <v>142</v>
      </c>
      <c r="F39" s="75"/>
      <c r="G39" s="117"/>
      <c r="H39" s="127">
        <v>0</v>
      </c>
      <c r="I39" s="118">
        <v>546</v>
      </c>
      <c r="J39" s="119">
        <v>47</v>
      </c>
      <c r="K39" s="120">
        <v>7</v>
      </c>
      <c r="L39" s="118">
        <v>5</v>
      </c>
      <c r="M39" s="118">
        <v>6</v>
      </c>
      <c r="N39" s="118">
        <v>6</v>
      </c>
      <c r="O39" s="118">
        <v>9</v>
      </c>
      <c r="P39" s="118">
        <v>6</v>
      </c>
      <c r="Q39" s="118">
        <v>6</v>
      </c>
      <c r="R39" s="119">
        <v>2</v>
      </c>
      <c r="S39" s="84"/>
      <c r="T39" s="83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2:46" s="60" customFormat="1" ht="18" customHeight="1">
      <c r="B40" s="114"/>
      <c r="C40" s="115" t="s">
        <v>238</v>
      </c>
      <c r="D40" s="115" t="s">
        <v>143</v>
      </c>
      <c r="E40" s="116" t="s">
        <v>144</v>
      </c>
      <c r="F40" s="75"/>
      <c r="G40" s="117"/>
      <c r="H40" s="127">
        <v>0</v>
      </c>
      <c r="I40" s="118">
        <v>473</v>
      </c>
      <c r="J40" s="119">
        <v>36</v>
      </c>
      <c r="K40" s="120">
        <v>12</v>
      </c>
      <c r="L40" s="118">
        <v>2</v>
      </c>
      <c r="M40" s="118">
        <v>6</v>
      </c>
      <c r="N40" s="118">
        <v>6</v>
      </c>
      <c r="O40" s="118">
        <v>6</v>
      </c>
      <c r="P40" s="118">
        <v>0</v>
      </c>
      <c r="Q40" s="118">
        <v>4</v>
      </c>
      <c r="R40" s="119">
        <v>0</v>
      </c>
      <c r="S40" s="84"/>
      <c r="T40" s="83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2:46" s="60" customFormat="1" ht="18" customHeight="1">
      <c r="B41" s="114"/>
      <c r="C41" s="115" t="s">
        <v>238</v>
      </c>
      <c r="D41" s="115" t="s">
        <v>145</v>
      </c>
      <c r="E41" s="116" t="s">
        <v>146</v>
      </c>
      <c r="F41" s="75"/>
      <c r="G41" s="117"/>
      <c r="H41" s="127">
        <v>0</v>
      </c>
      <c r="I41" s="118">
        <v>425</v>
      </c>
      <c r="J41" s="119">
        <v>54</v>
      </c>
      <c r="K41" s="120">
        <v>14</v>
      </c>
      <c r="L41" s="118">
        <v>2</v>
      </c>
      <c r="M41" s="118">
        <v>7</v>
      </c>
      <c r="N41" s="118">
        <v>8</v>
      </c>
      <c r="O41" s="118">
        <v>9</v>
      </c>
      <c r="P41" s="118">
        <v>2</v>
      </c>
      <c r="Q41" s="118">
        <v>8</v>
      </c>
      <c r="R41" s="119">
        <v>4</v>
      </c>
      <c r="S41" s="84"/>
      <c r="T41" s="8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2:46" s="60" customFormat="1" ht="18" customHeight="1">
      <c r="B42" s="114"/>
      <c r="C42" s="115" t="s">
        <v>238</v>
      </c>
      <c r="D42" s="115" t="s">
        <v>147</v>
      </c>
      <c r="E42" s="116" t="s">
        <v>148</v>
      </c>
      <c r="F42" s="75"/>
      <c r="G42" s="117"/>
      <c r="H42" s="127">
        <v>0</v>
      </c>
      <c r="I42" s="118">
        <v>410</v>
      </c>
      <c r="J42" s="119">
        <v>23</v>
      </c>
      <c r="K42" s="120">
        <v>4</v>
      </c>
      <c r="L42" s="118">
        <v>0</v>
      </c>
      <c r="M42" s="118">
        <v>4</v>
      </c>
      <c r="N42" s="118">
        <v>7</v>
      </c>
      <c r="O42" s="118">
        <v>0</v>
      </c>
      <c r="P42" s="118">
        <v>0</v>
      </c>
      <c r="Q42" s="118">
        <v>8</v>
      </c>
      <c r="R42" s="119">
        <v>0</v>
      </c>
      <c r="S42" s="84"/>
      <c r="T42" s="83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2:46" s="60" customFormat="1" ht="18" customHeight="1">
      <c r="B43" s="114"/>
      <c r="C43" s="115" t="s">
        <v>238</v>
      </c>
      <c r="D43" s="115" t="s">
        <v>149</v>
      </c>
      <c r="E43" s="116" t="s">
        <v>150</v>
      </c>
      <c r="F43" s="75"/>
      <c r="G43" s="117"/>
      <c r="H43" s="127">
        <v>0</v>
      </c>
      <c r="I43" s="118">
        <v>287</v>
      </c>
      <c r="J43" s="119">
        <v>26</v>
      </c>
      <c r="K43" s="120">
        <v>4</v>
      </c>
      <c r="L43" s="118">
        <v>2</v>
      </c>
      <c r="M43" s="118">
        <v>2</v>
      </c>
      <c r="N43" s="118">
        <v>2</v>
      </c>
      <c r="O43" s="118">
        <v>7</v>
      </c>
      <c r="P43" s="118">
        <v>3</v>
      </c>
      <c r="Q43" s="118">
        <v>6</v>
      </c>
      <c r="R43" s="119">
        <v>0</v>
      </c>
      <c r="S43" s="84"/>
      <c r="T43" s="8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2:46" s="60" customFormat="1" ht="18" customHeight="1">
      <c r="B44" s="114"/>
      <c r="C44" s="115" t="s">
        <v>238</v>
      </c>
      <c r="D44" s="115" t="s">
        <v>151</v>
      </c>
      <c r="E44" s="116" t="s">
        <v>152</v>
      </c>
      <c r="F44" s="75"/>
      <c r="G44" s="117"/>
      <c r="H44" s="127">
        <v>0</v>
      </c>
      <c r="I44" s="118">
        <v>288</v>
      </c>
      <c r="J44" s="119">
        <v>21</v>
      </c>
      <c r="K44" s="120">
        <v>4</v>
      </c>
      <c r="L44" s="118">
        <v>1</v>
      </c>
      <c r="M44" s="118">
        <v>2</v>
      </c>
      <c r="N44" s="118">
        <v>2</v>
      </c>
      <c r="O44" s="118">
        <v>7</v>
      </c>
      <c r="P44" s="118">
        <v>0</v>
      </c>
      <c r="Q44" s="118">
        <v>5</v>
      </c>
      <c r="R44" s="119">
        <v>0</v>
      </c>
      <c r="S44" s="84"/>
      <c r="T44" s="83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2:46" s="60" customFormat="1" ht="18" customHeight="1">
      <c r="B45" s="114"/>
      <c r="C45" s="115" t="s">
        <v>238</v>
      </c>
      <c r="D45" s="115" t="s">
        <v>153</v>
      </c>
      <c r="E45" s="116" t="s">
        <v>154</v>
      </c>
      <c r="F45" s="75"/>
      <c r="G45" s="117"/>
      <c r="H45" s="127">
        <v>0</v>
      </c>
      <c r="I45" s="118">
        <v>666</v>
      </c>
      <c r="J45" s="119">
        <v>58</v>
      </c>
      <c r="K45" s="120">
        <v>9</v>
      </c>
      <c r="L45" s="118">
        <v>6</v>
      </c>
      <c r="M45" s="118">
        <v>9</v>
      </c>
      <c r="N45" s="118">
        <v>11</v>
      </c>
      <c r="O45" s="118">
        <v>5</v>
      </c>
      <c r="P45" s="118">
        <v>1</v>
      </c>
      <c r="Q45" s="118">
        <v>11</v>
      </c>
      <c r="R45" s="119">
        <v>6</v>
      </c>
      <c r="S45" s="84"/>
      <c r="T45" s="83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2:46" s="60" customFormat="1" ht="18" customHeight="1">
      <c r="B46" s="114"/>
      <c r="C46" s="115" t="s">
        <v>238</v>
      </c>
      <c r="D46" s="115" t="s">
        <v>155</v>
      </c>
      <c r="E46" s="116" t="s">
        <v>156</v>
      </c>
      <c r="F46" s="75"/>
      <c r="G46" s="117"/>
      <c r="H46" s="127">
        <v>0</v>
      </c>
      <c r="I46" s="118">
        <v>416</v>
      </c>
      <c r="J46" s="119">
        <v>37</v>
      </c>
      <c r="K46" s="120">
        <v>8</v>
      </c>
      <c r="L46" s="118">
        <v>4</v>
      </c>
      <c r="M46" s="118">
        <v>3</v>
      </c>
      <c r="N46" s="118">
        <v>4</v>
      </c>
      <c r="O46" s="118">
        <v>10</v>
      </c>
      <c r="P46" s="118">
        <v>2</v>
      </c>
      <c r="Q46" s="118">
        <v>6</v>
      </c>
      <c r="R46" s="119">
        <v>0</v>
      </c>
      <c r="S46" s="84"/>
      <c r="T46" s="83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2:46" s="60" customFormat="1" ht="18" customHeight="1">
      <c r="B47" s="114"/>
      <c r="C47" s="115" t="s">
        <v>238</v>
      </c>
      <c r="D47" s="115" t="s">
        <v>157</v>
      </c>
      <c r="E47" s="116" t="s">
        <v>158</v>
      </c>
      <c r="F47" s="75"/>
      <c r="G47" s="117"/>
      <c r="H47" s="127">
        <v>0</v>
      </c>
      <c r="I47" s="118">
        <v>451</v>
      </c>
      <c r="J47" s="119">
        <v>39</v>
      </c>
      <c r="K47" s="120">
        <v>13</v>
      </c>
      <c r="L47" s="118">
        <v>4</v>
      </c>
      <c r="M47" s="118">
        <v>6</v>
      </c>
      <c r="N47" s="118">
        <v>7</v>
      </c>
      <c r="O47" s="118">
        <v>0</v>
      </c>
      <c r="P47" s="118">
        <v>1</v>
      </c>
      <c r="Q47" s="118">
        <v>8</v>
      </c>
      <c r="R47" s="119">
        <v>0</v>
      </c>
      <c r="S47" s="84"/>
      <c r="T47" s="83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2:46" s="60" customFormat="1" ht="18" customHeight="1">
      <c r="B48" s="114"/>
      <c r="C48" s="115" t="s">
        <v>238</v>
      </c>
      <c r="D48" s="115" t="s">
        <v>159</v>
      </c>
      <c r="E48" s="116" t="s">
        <v>160</v>
      </c>
      <c r="F48" s="75"/>
      <c r="G48" s="117"/>
      <c r="H48" s="127">
        <v>0</v>
      </c>
      <c r="I48" s="118">
        <v>67</v>
      </c>
      <c r="J48" s="119">
        <v>1</v>
      </c>
      <c r="K48" s="120">
        <v>1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9">
        <v>0</v>
      </c>
      <c r="S48" s="84"/>
      <c r="T48" s="83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2:46" s="60" customFormat="1" ht="18" customHeight="1">
      <c r="B49" s="114"/>
      <c r="C49" s="115" t="s">
        <v>238</v>
      </c>
      <c r="D49" s="115" t="s">
        <v>161</v>
      </c>
      <c r="E49" s="116" t="s">
        <v>162</v>
      </c>
      <c r="F49" s="75"/>
      <c r="G49" s="117"/>
      <c r="H49" s="127">
        <v>0</v>
      </c>
      <c r="I49" s="118">
        <v>427</v>
      </c>
      <c r="J49" s="119">
        <v>46</v>
      </c>
      <c r="K49" s="120">
        <v>7</v>
      </c>
      <c r="L49" s="118">
        <v>2</v>
      </c>
      <c r="M49" s="118">
        <v>9</v>
      </c>
      <c r="N49" s="118">
        <v>8</v>
      </c>
      <c r="O49" s="118">
        <v>5</v>
      </c>
      <c r="P49" s="118">
        <v>0</v>
      </c>
      <c r="Q49" s="118">
        <v>15</v>
      </c>
      <c r="R49" s="119">
        <v>0</v>
      </c>
      <c r="S49" s="84"/>
      <c r="T49" s="83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2:46" s="60" customFormat="1" ht="18" customHeight="1">
      <c r="B50" s="114"/>
      <c r="C50" s="94" t="s">
        <v>238</v>
      </c>
      <c r="D50" s="94" t="s">
        <v>163</v>
      </c>
      <c r="E50" s="111" t="s">
        <v>164</v>
      </c>
      <c r="F50" s="75" t="s">
        <v>252</v>
      </c>
      <c r="G50" s="96"/>
      <c r="H50" s="128">
        <v>0</v>
      </c>
      <c r="I50" s="97">
        <v>66</v>
      </c>
      <c r="J50" s="98">
        <v>9</v>
      </c>
      <c r="K50" s="99">
        <v>0</v>
      </c>
      <c r="L50" s="97">
        <v>1</v>
      </c>
      <c r="M50" s="97">
        <v>1</v>
      </c>
      <c r="N50" s="97">
        <v>2</v>
      </c>
      <c r="O50" s="97">
        <v>2</v>
      </c>
      <c r="P50" s="97">
        <v>1</v>
      </c>
      <c r="Q50" s="97">
        <v>2</v>
      </c>
      <c r="R50" s="98">
        <v>0</v>
      </c>
      <c r="S50" s="84"/>
      <c r="T50" s="83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2:46" s="60" customFormat="1" ht="18" customHeight="1">
      <c r="B51" s="93"/>
      <c r="C51" s="94" t="s">
        <v>238</v>
      </c>
      <c r="D51" s="94" t="s">
        <v>165</v>
      </c>
      <c r="E51" s="111" t="s">
        <v>166</v>
      </c>
      <c r="F51" s="75" t="s">
        <v>252</v>
      </c>
      <c r="G51" s="96"/>
      <c r="H51" s="128">
        <v>0</v>
      </c>
      <c r="I51" s="97">
        <v>320</v>
      </c>
      <c r="J51" s="98">
        <v>19</v>
      </c>
      <c r="K51" s="99">
        <v>4</v>
      </c>
      <c r="L51" s="97">
        <v>0</v>
      </c>
      <c r="M51" s="97">
        <v>2</v>
      </c>
      <c r="N51" s="97">
        <v>3</v>
      </c>
      <c r="O51" s="97">
        <v>4</v>
      </c>
      <c r="P51" s="97">
        <v>0</v>
      </c>
      <c r="Q51" s="97">
        <v>4</v>
      </c>
      <c r="R51" s="98">
        <v>2</v>
      </c>
      <c r="S51" s="84"/>
      <c r="T51" s="83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2:46" s="60" customFormat="1" ht="18" customHeight="1" thickBot="1">
      <c r="B52" s="121"/>
      <c r="C52" s="101" t="s">
        <v>238</v>
      </c>
      <c r="D52" s="101" t="s">
        <v>167</v>
      </c>
      <c r="E52" s="113" t="s">
        <v>168</v>
      </c>
      <c r="F52" s="81" t="s">
        <v>252</v>
      </c>
      <c r="G52" s="104"/>
      <c r="H52" s="129">
        <v>0</v>
      </c>
      <c r="I52" s="105">
        <v>483</v>
      </c>
      <c r="J52" s="106">
        <v>51</v>
      </c>
      <c r="K52" s="107">
        <v>13</v>
      </c>
      <c r="L52" s="105">
        <v>3</v>
      </c>
      <c r="M52" s="105">
        <v>8</v>
      </c>
      <c r="N52" s="105">
        <v>8</v>
      </c>
      <c r="O52" s="105">
        <v>4</v>
      </c>
      <c r="P52" s="105">
        <v>0</v>
      </c>
      <c r="Q52" s="105">
        <v>13</v>
      </c>
      <c r="R52" s="106">
        <v>2</v>
      </c>
      <c r="S52" s="84"/>
      <c r="T52" s="8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ht="7.5" customHeight="1">
      <c r="S53" s="29"/>
    </row>
    <row r="54" ht="7.5" customHeight="1">
      <c r="S54" s="29"/>
    </row>
    <row r="55" ht="15">
      <c r="S55" s="29"/>
    </row>
    <row r="56" ht="15"/>
    <row r="57" ht="15"/>
    <row r="58" ht="15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</sheetData>
  <sheetProtection password="C438" sheet="1" objects="1" scenarios="1" autoFilter="0"/>
  <mergeCells count="2">
    <mergeCell ref="B5:C5"/>
    <mergeCell ref="B29:C29"/>
  </mergeCells>
  <conditionalFormatting sqref="F7:F52">
    <cfRule type="cellIs" priority="1" dxfId="14" operator="equal" stopIfTrue="1">
      <formula>"r"</formula>
    </cfRule>
    <cfRule type="cellIs" priority="2" dxfId="15" operator="equal" stopIfTrue="1">
      <formula>"a"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8515625" style="0" bestFit="1" customWidth="1"/>
    <col min="2" max="2" width="25.140625" style="0" bestFit="1" customWidth="1"/>
  </cols>
  <sheetData>
    <row r="1" spans="1:2" ht="15">
      <c r="A1" s="22" t="s">
        <v>213</v>
      </c>
      <c r="B1" s="22" t="s">
        <v>217</v>
      </c>
    </row>
    <row r="2" spans="1:2" ht="15">
      <c r="A2" t="s">
        <v>16</v>
      </c>
      <c r="B2" t="s">
        <v>18</v>
      </c>
    </row>
    <row r="3" spans="1:2" ht="15">
      <c r="A3" t="s">
        <v>68</v>
      </c>
      <c r="B3" t="s">
        <v>20</v>
      </c>
    </row>
    <row r="4" ht="15">
      <c r="B4" t="s">
        <v>22</v>
      </c>
    </row>
    <row r="5" ht="15">
      <c r="B5" t="s">
        <v>24</v>
      </c>
    </row>
    <row r="6" ht="15">
      <c r="B6" t="s">
        <v>26</v>
      </c>
    </row>
    <row r="7" ht="15">
      <c r="B7" t="s">
        <v>28</v>
      </c>
    </row>
    <row r="8" ht="15">
      <c r="B8" t="s">
        <v>30</v>
      </c>
    </row>
    <row r="9" ht="15">
      <c r="B9" t="s">
        <v>32</v>
      </c>
    </row>
    <row r="10" ht="15">
      <c r="B10" t="s">
        <v>34</v>
      </c>
    </row>
    <row r="11" ht="15">
      <c r="B11" t="s">
        <v>36</v>
      </c>
    </row>
    <row r="12" ht="15">
      <c r="B12" t="s">
        <v>38</v>
      </c>
    </row>
    <row r="13" ht="15">
      <c r="B13" t="s">
        <v>40</v>
      </c>
    </row>
    <row r="14" ht="15">
      <c r="B14" t="s">
        <v>42</v>
      </c>
    </row>
    <row r="15" ht="15">
      <c r="B15" t="s">
        <v>44</v>
      </c>
    </row>
    <row r="16" ht="15">
      <c r="B16" t="s">
        <v>46</v>
      </c>
    </row>
    <row r="17" ht="15">
      <c r="B17" t="s">
        <v>48</v>
      </c>
    </row>
    <row r="18" ht="15">
      <c r="B18" t="s">
        <v>50</v>
      </c>
    </row>
    <row r="19" ht="15">
      <c r="B19" t="s">
        <v>52</v>
      </c>
    </row>
    <row r="20" ht="15">
      <c r="B20" t="s">
        <v>54</v>
      </c>
    </row>
    <row r="21" ht="15">
      <c r="B21" t="s">
        <v>56</v>
      </c>
    </row>
    <row r="22" ht="15">
      <c r="B22" t="s">
        <v>58</v>
      </c>
    </row>
    <row r="23" ht="15">
      <c r="B23" t="s">
        <v>60</v>
      </c>
    </row>
    <row r="24" ht="15">
      <c r="B24" t="s">
        <v>62</v>
      </c>
    </row>
    <row r="25" ht="15">
      <c r="B25" t="s">
        <v>64</v>
      </c>
    </row>
    <row r="26" ht="15">
      <c r="B26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B6:P37"/>
  <sheetViews>
    <sheetView showGridLines="0" showRowColHeaders="0" zoomScalePageLayoutView="0" workbookViewId="0" topLeftCell="A1">
      <selection activeCell="J31" sqref="J31"/>
    </sheetView>
  </sheetViews>
  <sheetFormatPr defaultColWidth="0" defaultRowHeight="15" zeroHeight="1"/>
  <cols>
    <col min="1" max="1" width="1.1484375" style="0" customWidth="1"/>
    <col min="2" max="2" width="15.57421875" style="0" bestFit="1" customWidth="1"/>
    <col min="3" max="3" width="10.421875" style="0" customWidth="1"/>
    <col min="4" max="15" width="9.140625" style="0" customWidth="1"/>
    <col min="16" max="16" width="6.140625" style="0" customWidth="1"/>
    <col min="17" max="17" width="3.421875" style="0" hidden="1" customWidth="1"/>
    <col min="18" max="18" width="15.57421875" style="0" hidden="1" customWidth="1"/>
    <col min="19" max="25" width="0" style="0" hidden="1" customWidth="1"/>
    <col min="26" max="16384" width="9.140625" style="0" hidden="1" customWidth="1"/>
  </cols>
  <sheetData>
    <row r="1" ht="15"/>
    <row r="2" ht="15"/>
    <row r="3" ht="15"/>
    <row r="4" ht="15"/>
    <row r="5" ht="15"/>
    <row r="6" ht="15">
      <c r="B6" s="1" t="s">
        <v>0</v>
      </c>
    </row>
    <row r="7" ht="4.5" customHeight="1"/>
    <row r="8" ht="15">
      <c r="B8" s="22" t="s">
        <v>191</v>
      </c>
    </row>
    <row r="9" spans="5:12" ht="15">
      <c r="E9" s="13" t="s">
        <v>189</v>
      </c>
      <c r="L9" s="13" t="s">
        <v>190</v>
      </c>
    </row>
    <row r="10" spans="2:15" ht="15">
      <c r="B10" s="24" t="s">
        <v>198</v>
      </c>
      <c r="C10" s="24" t="s">
        <v>181</v>
      </c>
      <c r="D10" s="24" t="s">
        <v>180</v>
      </c>
      <c r="E10" s="24" t="s">
        <v>171</v>
      </c>
      <c r="F10" s="24" t="s">
        <v>172</v>
      </c>
      <c r="G10" s="24" t="s">
        <v>173</v>
      </c>
      <c r="H10" s="24" t="s">
        <v>174</v>
      </c>
      <c r="I10" s="24" t="s">
        <v>175</v>
      </c>
      <c r="J10" s="24" t="s">
        <v>176</v>
      </c>
      <c r="K10" s="24" t="s">
        <v>177</v>
      </c>
      <c r="L10" s="24" t="s">
        <v>183</v>
      </c>
      <c r="M10" s="24" t="s">
        <v>184</v>
      </c>
      <c r="N10" s="24" t="s">
        <v>185</v>
      </c>
      <c r="O10" s="24" t="s">
        <v>186</v>
      </c>
    </row>
    <row r="11" spans="2:15" ht="15">
      <c r="B11" s="4" t="s">
        <v>169</v>
      </c>
      <c r="C11" s="4" t="s">
        <v>178</v>
      </c>
      <c r="D11" s="11">
        <v>171514.4793180374</v>
      </c>
      <c r="E11" s="5">
        <v>1680.6523598744718</v>
      </c>
      <c r="F11" s="6">
        <v>1540.6435959508058</v>
      </c>
      <c r="G11" s="6">
        <v>1890.3605805985485</v>
      </c>
      <c r="H11" s="6">
        <v>2043.7451160925855</v>
      </c>
      <c r="I11" s="6">
        <v>2423.1980222703264</v>
      </c>
      <c r="J11" s="6">
        <v>3056.9209045972425</v>
      </c>
      <c r="K11" s="6">
        <v>98.90279451896502</v>
      </c>
      <c r="L11" s="6">
        <v>104.67331009766544</v>
      </c>
      <c r="M11" s="6">
        <v>137.08933270142361</v>
      </c>
      <c r="N11" s="19">
        <f aca="true" t="shared" si="0" ref="N11:N16">SUM(L11:M11)</f>
        <v>241.76264279908906</v>
      </c>
      <c r="O11" s="19">
        <f>SUM(E11:M11)</f>
        <v>12976.186016702035</v>
      </c>
    </row>
    <row r="12" spans="2:15" ht="15">
      <c r="B12" s="4" t="s">
        <v>170</v>
      </c>
      <c r="C12" s="4" t="s">
        <v>178</v>
      </c>
      <c r="D12" s="11">
        <v>165909.26856493653</v>
      </c>
      <c r="E12" s="5">
        <v>1632.4073516230037</v>
      </c>
      <c r="F12" s="6">
        <v>1460.9267749968499</v>
      </c>
      <c r="G12" s="6">
        <v>1798.6087711532953</v>
      </c>
      <c r="H12" s="6">
        <v>1912.7566124267034</v>
      </c>
      <c r="I12" s="6">
        <v>2289.3386018703927</v>
      </c>
      <c r="J12" s="6">
        <v>2926.479866857585</v>
      </c>
      <c r="K12" s="6">
        <v>101.58415529053141</v>
      </c>
      <c r="L12" s="6">
        <v>121.53121343202513</v>
      </c>
      <c r="M12" s="6">
        <v>157.69809245101152</v>
      </c>
      <c r="N12" s="19">
        <f t="shared" si="0"/>
        <v>279.22930588303666</v>
      </c>
      <c r="O12" s="19">
        <f>SUM(E12:M12)</f>
        <v>12401.331440101398</v>
      </c>
    </row>
    <row r="13" spans="2:15" ht="15" hidden="1">
      <c r="B13" s="4" t="s">
        <v>169</v>
      </c>
      <c r="C13" s="4" t="s">
        <v>179</v>
      </c>
      <c r="D13" s="11">
        <v>14012.156533171054</v>
      </c>
      <c r="E13" s="10">
        <v>1</v>
      </c>
      <c r="F13" s="11">
        <v>391.33690810823606</v>
      </c>
      <c r="G13" s="11">
        <v>60.39971873514</v>
      </c>
      <c r="H13" s="11">
        <v>67.95592769230574</v>
      </c>
      <c r="I13" s="11">
        <v>108.14838328336424</v>
      </c>
      <c r="J13" s="11">
        <v>44.76540206421346</v>
      </c>
      <c r="K13" s="11">
        <v>2.51729500578969</v>
      </c>
      <c r="L13" s="12">
        <v>0</v>
      </c>
      <c r="M13" s="12">
        <v>0</v>
      </c>
      <c r="N13" s="18">
        <f t="shared" si="0"/>
        <v>0</v>
      </c>
      <c r="O13" s="19">
        <f>SUM(E13:M13)</f>
        <v>676.1236348890493</v>
      </c>
    </row>
    <row r="14" spans="2:15" ht="15" hidden="1">
      <c r="B14" s="4" t="s">
        <v>170</v>
      </c>
      <c r="C14" s="4" t="s">
        <v>179</v>
      </c>
      <c r="D14" s="11">
        <v>12134.649361392501</v>
      </c>
      <c r="E14" s="10">
        <v>1</v>
      </c>
      <c r="F14" s="11">
        <v>338.9011642014714</v>
      </c>
      <c r="G14" s="11">
        <v>45.23353517746781</v>
      </c>
      <c r="H14" s="11">
        <v>50.892403311789124</v>
      </c>
      <c r="I14" s="11">
        <v>80.99265695401735</v>
      </c>
      <c r="J14" s="11">
        <v>33.524947324415656</v>
      </c>
      <c r="K14" s="11">
        <v>1.8852099741684012</v>
      </c>
      <c r="L14" s="12">
        <v>0</v>
      </c>
      <c r="M14" s="12">
        <v>0</v>
      </c>
      <c r="N14" s="18">
        <f t="shared" si="0"/>
        <v>0</v>
      </c>
      <c r="O14" s="19">
        <f>SUM(E14:M14)</f>
        <v>552.4299169433297</v>
      </c>
    </row>
    <row r="15" spans="2:15" ht="15">
      <c r="B15" s="4" t="s">
        <v>169</v>
      </c>
      <c r="C15" s="4" t="s">
        <v>182</v>
      </c>
      <c r="D15" s="7">
        <v>2615.957235</v>
      </c>
      <c r="E15" s="4"/>
      <c r="F15" s="7"/>
      <c r="G15" s="7"/>
      <c r="H15" s="7"/>
      <c r="I15" s="7"/>
      <c r="J15" s="7"/>
      <c r="K15" s="7"/>
      <c r="L15" s="6"/>
      <c r="M15" s="6"/>
      <c r="N15" s="23">
        <f t="shared" si="0"/>
        <v>0</v>
      </c>
      <c r="O15" s="23">
        <v>290.936216125</v>
      </c>
    </row>
    <row r="16" spans="2:15" ht="15">
      <c r="B16" s="4" t="s">
        <v>170</v>
      </c>
      <c r="C16" s="4" t="s">
        <v>182</v>
      </c>
      <c r="D16" s="7">
        <v>2615.957235</v>
      </c>
      <c r="E16" s="4"/>
      <c r="F16" s="7"/>
      <c r="G16" s="7"/>
      <c r="H16" s="7"/>
      <c r="I16" s="7"/>
      <c r="J16" s="7"/>
      <c r="K16" s="7"/>
      <c r="L16" s="6"/>
      <c r="M16" s="6"/>
      <c r="N16" s="23">
        <f t="shared" si="0"/>
        <v>0</v>
      </c>
      <c r="O16" s="23">
        <v>290.936216125</v>
      </c>
    </row>
    <row r="17" spans="2:15" ht="15">
      <c r="B17" s="15"/>
      <c r="C17" s="15"/>
      <c r="D17" s="15"/>
      <c r="E17" s="15"/>
      <c r="F17" s="9"/>
      <c r="G17" s="9"/>
      <c r="H17" s="9"/>
      <c r="I17" s="9"/>
      <c r="J17" s="9"/>
      <c r="K17" s="9"/>
      <c r="L17" s="8"/>
      <c r="M17" s="8"/>
      <c r="N17" s="9"/>
      <c r="O17" s="9"/>
    </row>
    <row r="18" ht="15">
      <c r="B18" s="22" t="s">
        <v>187</v>
      </c>
    </row>
    <row r="19" spans="3:9" ht="15">
      <c r="C19" s="25" t="s">
        <v>192</v>
      </c>
      <c r="D19" s="25" t="s">
        <v>193</v>
      </c>
      <c r="E19" s="25" t="s">
        <v>194</v>
      </c>
      <c r="F19" s="25" t="s">
        <v>195</v>
      </c>
      <c r="G19" s="25" t="s">
        <v>196</v>
      </c>
      <c r="H19" s="25" t="s">
        <v>197</v>
      </c>
      <c r="I19" s="26" t="s">
        <v>186</v>
      </c>
    </row>
    <row r="20" spans="2:9" ht="15">
      <c r="B20" s="17" t="s">
        <v>169</v>
      </c>
      <c r="C20" s="21">
        <v>48591.49535208789</v>
      </c>
      <c r="D20" s="21">
        <v>25083.821769966256</v>
      </c>
      <c r="E20" s="21">
        <v>19471.196515690273</v>
      </c>
      <c r="F20" s="21">
        <v>5881.723725371397</v>
      </c>
      <c r="G20" s="21">
        <v>50818.53705612244</v>
      </c>
      <c r="H20" s="21">
        <v>21667.70489879912</v>
      </c>
      <c r="I20" s="18">
        <f>SUM(C20:H20)</f>
        <v>171514.4793180374</v>
      </c>
    </row>
    <row r="21" spans="2:9" ht="15">
      <c r="B21" s="17" t="s">
        <v>170</v>
      </c>
      <c r="C21" s="21">
        <v>45742.507246352405</v>
      </c>
      <c r="D21" s="21">
        <v>23613.12181823176</v>
      </c>
      <c r="E21" s="21">
        <v>18329.57272173852</v>
      </c>
      <c r="F21" s="21">
        <v>5536.869943585378</v>
      </c>
      <c r="G21" s="21">
        <v>51342.43949999999</v>
      </c>
      <c r="H21" s="21">
        <v>21344.757335028477</v>
      </c>
      <c r="I21" s="18">
        <f>SUM(C21:H21)</f>
        <v>165909.26856493653</v>
      </c>
    </row>
    <row r="22" spans="3:8" ht="15">
      <c r="C22" s="14"/>
      <c r="D22" s="14"/>
      <c r="E22" s="14"/>
      <c r="F22" s="14"/>
      <c r="G22" s="14"/>
      <c r="H22" s="14"/>
    </row>
    <row r="23" spans="2:14" ht="15">
      <c r="B23" s="22" t="s">
        <v>188</v>
      </c>
      <c r="C23" s="14"/>
      <c r="D23" s="14"/>
      <c r="E23" s="46">
        <v>1.5</v>
      </c>
      <c r="F23" s="46">
        <v>1.5</v>
      </c>
      <c r="G23" s="46">
        <v>1.2</v>
      </c>
      <c r="H23" s="46">
        <v>1.2</v>
      </c>
      <c r="I23" s="46">
        <v>1.1</v>
      </c>
      <c r="J23" s="46">
        <v>1.2</v>
      </c>
      <c r="K23" s="46"/>
      <c r="L23" s="46">
        <v>1.1</v>
      </c>
      <c r="M23" s="46">
        <v>1.1</v>
      </c>
      <c r="N23" s="46"/>
    </row>
    <row r="24" spans="2:15" ht="15">
      <c r="B24" s="13" t="s">
        <v>169</v>
      </c>
      <c r="D24" s="24" t="s">
        <v>180</v>
      </c>
      <c r="E24" s="24" t="s">
        <v>171</v>
      </c>
      <c r="F24" s="24" t="s">
        <v>172</v>
      </c>
      <c r="G24" s="24" t="s">
        <v>173</v>
      </c>
      <c r="H24" s="24" t="s">
        <v>174</v>
      </c>
      <c r="I24" s="24" t="s">
        <v>175</v>
      </c>
      <c r="J24" s="24" t="s">
        <v>176</v>
      </c>
      <c r="K24" s="24" t="s">
        <v>177</v>
      </c>
      <c r="L24" s="24" t="s">
        <v>183</v>
      </c>
      <c r="M24" s="24" t="s">
        <v>184</v>
      </c>
      <c r="N24" s="24" t="s">
        <v>185</v>
      </c>
      <c r="O24" s="24" t="s">
        <v>186</v>
      </c>
    </row>
    <row r="25" spans="3:16" ht="15">
      <c r="C25" s="27" t="s">
        <v>16</v>
      </c>
      <c r="D25" s="5">
        <f>C20</f>
        <v>48591.49535208789</v>
      </c>
      <c r="E25" s="5">
        <f>(E11*$P$25)*E23</f>
        <v>714.2144353470414</v>
      </c>
      <c r="F25" s="5">
        <f>(F11*$P$25)*F23</f>
        <v>654.715943775086</v>
      </c>
      <c r="G25" s="5">
        <f aca="true" t="shared" si="1" ref="G25:M25">(G11*$P$25)*G23</f>
        <v>642.6660727268255</v>
      </c>
      <c r="H25" s="5">
        <f t="shared" si="1"/>
        <v>694.8122283622594</v>
      </c>
      <c r="I25" s="5">
        <f t="shared" si="1"/>
        <v>755.1636310529829</v>
      </c>
      <c r="J25" s="5">
        <f t="shared" si="1"/>
        <v>1039.2617009459625</v>
      </c>
      <c r="K25" s="5">
        <f>(K11*$P$25)</f>
        <v>28.019993992841773</v>
      </c>
      <c r="L25" s="5">
        <f t="shared" si="1"/>
        <v>32.620312579171355</v>
      </c>
      <c r="M25" s="5">
        <f t="shared" si="1"/>
        <v>42.722417776011405</v>
      </c>
      <c r="N25" s="20">
        <f>SUM(L25:M25)</f>
        <v>75.34273035518277</v>
      </c>
      <c r="O25" s="19">
        <f>SUM(E25:M25)</f>
        <v>4604.196736558182</v>
      </c>
      <c r="P25" s="28">
        <f>D25/$I$20</f>
        <v>0.2833084153903136</v>
      </c>
    </row>
    <row r="26" spans="3:16" ht="15">
      <c r="C26" s="27" t="s">
        <v>68</v>
      </c>
      <c r="D26" s="5">
        <f>D20</f>
        <v>25083.821769966256</v>
      </c>
      <c r="E26" s="5">
        <f>(E11*$P$26)*110%</f>
        <v>270.3731070518666</v>
      </c>
      <c r="F26" s="5">
        <f>(F11*$P$26)*110%</f>
        <v>247.84935055093248</v>
      </c>
      <c r="G26" s="5">
        <f aca="true" t="shared" si="2" ref="G26:N26">G11*$P$26</f>
        <v>276.46335209273053</v>
      </c>
      <c r="H26" s="5">
        <f t="shared" si="2"/>
        <v>298.895687636059</v>
      </c>
      <c r="I26" s="5">
        <f t="shared" si="2"/>
        <v>354.3902972253102</v>
      </c>
      <c r="J26" s="5">
        <f t="shared" si="2"/>
        <v>447.0716375707018</v>
      </c>
      <c r="K26" s="5">
        <f t="shared" si="2"/>
        <v>14.464435190133905</v>
      </c>
      <c r="L26" s="5">
        <f t="shared" si="2"/>
        <v>15.30836734602223</v>
      </c>
      <c r="M26" s="5">
        <f t="shared" si="2"/>
        <v>20.04917836510892</v>
      </c>
      <c r="N26" s="20">
        <f t="shared" si="2"/>
        <v>35.35754571113115</v>
      </c>
      <c r="O26" s="19">
        <f>SUM(E26:M26)</f>
        <v>1944.8654130288653</v>
      </c>
      <c r="P26" s="28">
        <f>D26/$I$20</f>
        <v>0.14624900398906615</v>
      </c>
    </row>
    <row r="27" spans="3:16" ht="15">
      <c r="C27" s="27" t="s">
        <v>97</v>
      </c>
      <c r="D27" s="5">
        <f>E20</f>
        <v>19471.196515690273</v>
      </c>
      <c r="E27" s="5">
        <f>E11*$P$27</f>
        <v>190.79620859877446</v>
      </c>
      <c r="F27" s="5">
        <f aca="true" t="shared" si="3" ref="F27:N27">F11*$P$27</f>
        <v>174.90170122472622</v>
      </c>
      <c r="G27" s="5">
        <f t="shared" si="3"/>
        <v>214.6033530037823</v>
      </c>
      <c r="H27" s="5">
        <f t="shared" si="3"/>
        <v>232.01634603473383</v>
      </c>
      <c r="I27" s="5">
        <f t="shared" si="3"/>
        <v>275.0937709496085</v>
      </c>
      <c r="J27" s="5">
        <f t="shared" si="3"/>
        <v>347.03721751656764</v>
      </c>
      <c r="K27" s="5">
        <f t="shared" si="3"/>
        <v>11.227948542226544</v>
      </c>
      <c r="L27" s="5">
        <f t="shared" si="3"/>
        <v>11.883046836414186</v>
      </c>
      <c r="M27" s="5">
        <f t="shared" si="3"/>
        <v>15.56307868494661</v>
      </c>
      <c r="N27" s="20">
        <f t="shared" si="3"/>
        <v>27.4461255213608</v>
      </c>
      <c r="O27" s="19">
        <f>SUM(E27:M27)</f>
        <v>1473.1226713917804</v>
      </c>
      <c r="P27" s="28">
        <f>D27/$I$20</f>
        <v>0.11352508892024823</v>
      </c>
    </row>
    <row r="28" spans="3:16" ht="15">
      <c r="C28" s="27" t="s">
        <v>124</v>
      </c>
      <c r="D28" s="5">
        <f>SUM(F20,H20)</f>
        <v>27549.428624170516</v>
      </c>
      <c r="E28" s="5">
        <f>E11*$P$28</f>
        <v>269.95395615871035</v>
      </c>
      <c r="F28" s="5">
        <f aca="true" t="shared" si="4" ref="F28:N28">F11*$P$28</f>
        <v>247.46511752648567</v>
      </c>
      <c r="G28" s="5">
        <f t="shared" si="4"/>
        <v>303.638235653428</v>
      </c>
      <c r="H28" s="5">
        <f t="shared" si="4"/>
        <v>328.2755509952362</v>
      </c>
      <c r="I28" s="5">
        <f t="shared" si="4"/>
        <v>389.2249868477833</v>
      </c>
      <c r="J28" s="5">
        <f t="shared" si="4"/>
        <v>491.01641217576105</v>
      </c>
      <c r="K28" s="5">
        <f t="shared" si="4"/>
        <v>15.886212576133703</v>
      </c>
      <c r="L28" s="5">
        <f t="shared" si="4"/>
        <v>16.813098794091353</v>
      </c>
      <c r="M28" s="5">
        <f t="shared" si="4"/>
        <v>22.019906432446913</v>
      </c>
      <c r="N28" s="20">
        <f t="shared" si="4"/>
        <v>38.83300522653827</v>
      </c>
      <c r="O28" s="19">
        <f>SUM(E28:M28)</f>
        <v>2084.2934771600767</v>
      </c>
      <c r="P28" s="28">
        <f>D28/$I$20</f>
        <v>0.16062450665221048</v>
      </c>
    </row>
    <row r="29" spans="3:16" ht="15">
      <c r="C29" s="27" t="s">
        <v>11</v>
      </c>
      <c r="D29" s="5">
        <f>G20</f>
        <v>50818.53705612244</v>
      </c>
      <c r="E29" s="5">
        <f>E11*$P$29</f>
        <v>497.965504535444</v>
      </c>
      <c r="F29" s="5">
        <f aca="true" t="shared" si="5" ref="F29:N29">F11*$P$29</f>
        <v>456.4818899395977</v>
      </c>
      <c r="G29" s="5">
        <f t="shared" si="5"/>
        <v>560.1005792429194</v>
      </c>
      <c r="H29" s="5">
        <f t="shared" si="5"/>
        <v>605.5473411246733</v>
      </c>
      <c r="I29" s="5">
        <f t="shared" si="5"/>
        <v>717.976575381276</v>
      </c>
      <c r="J29" s="5">
        <f t="shared" si="5"/>
        <v>905.7442198792427</v>
      </c>
      <c r="K29" s="5">
        <f t="shared" si="5"/>
        <v>29.30420421762908</v>
      </c>
      <c r="L29" s="5">
        <f t="shared" si="5"/>
        <v>31.013967503709143</v>
      </c>
      <c r="M29" s="5">
        <f t="shared" si="5"/>
        <v>40.61860760436533</v>
      </c>
      <c r="N29" s="20">
        <f t="shared" si="5"/>
        <v>71.63257510807448</v>
      </c>
      <c r="O29" s="19">
        <f>SUM(E29:M29)</f>
        <v>3844.7528894288566</v>
      </c>
      <c r="P29" s="28">
        <f>D29/$I$20</f>
        <v>0.2962929850481614</v>
      </c>
    </row>
    <row r="30" ht="15">
      <c r="P30" s="29"/>
    </row>
    <row r="31" spans="2:16" ht="15">
      <c r="B31" s="22" t="s">
        <v>188</v>
      </c>
      <c r="C31" s="14"/>
      <c r="D31" s="14"/>
      <c r="E31" s="14"/>
      <c r="F31" s="14"/>
      <c r="G31" s="14"/>
      <c r="H31" s="14"/>
      <c r="P31" s="29"/>
    </row>
    <row r="32" spans="2:16" ht="15">
      <c r="B32" s="13" t="s">
        <v>170</v>
      </c>
      <c r="D32" s="24" t="s">
        <v>180</v>
      </c>
      <c r="E32" s="24" t="s">
        <v>171</v>
      </c>
      <c r="F32" s="24" t="s">
        <v>172</v>
      </c>
      <c r="G32" s="24" t="s">
        <v>173</v>
      </c>
      <c r="H32" s="24" t="s">
        <v>174</v>
      </c>
      <c r="I32" s="24" t="s">
        <v>175</v>
      </c>
      <c r="J32" s="24" t="s">
        <v>176</v>
      </c>
      <c r="K32" s="24" t="s">
        <v>177</v>
      </c>
      <c r="L32" s="24" t="s">
        <v>183</v>
      </c>
      <c r="M32" s="24" t="s">
        <v>184</v>
      </c>
      <c r="N32" s="24" t="s">
        <v>185</v>
      </c>
      <c r="O32" s="24" t="s">
        <v>186</v>
      </c>
      <c r="P32" s="29"/>
    </row>
    <row r="33" spans="3:16" ht="15">
      <c r="C33" s="27" t="s">
        <v>16</v>
      </c>
      <c r="D33" s="5">
        <f>C21</f>
        <v>45742.507246352405</v>
      </c>
      <c r="E33" s="5">
        <f>(E12*$P$33)*E23</f>
        <v>675.101569880543</v>
      </c>
      <c r="F33" s="5">
        <f aca="true" t="shared" si="6" ref="F33:M33">(F12*$P$33)*F23</f>
        <v>604.1837279771497</v>
      </c>
      <c r="G33" s="5">
        <f t="shared" si="6"/>
        <v>595.0689226187349</v>
      </c>
      <c r="H33" s="5">
        <f t="shared" si="6"/>
        <v>632.8346858103969</v>
      </c>
      <c r="I33" s="5">
        <f t="shared" si="6"/>
        <v>694.3077824423407</v>
      </c>
      <c r="J33" s="5">
        <f t="shared" si="6"/>
        <v>968.2245796676021</v>
      </c>
      <c r="K33" s="5">
        <f t="shared" si="6"/>
        <v>0</v>
      </c>
      <c r="L33" s="5">
        <f t="shared" si="6"/>
        <v>36.85783624430983</v>
      </c>
      <c r="M33" s="5">
        <f t="shared" si="6"/>
        <v>47.82648262497943</v>
      </c>
      <c r="N33" s="20">
        <f>SUM(L33:M33)</f>
        <v>84.68431886928926</v>
      </c>
      <c r="O33" s="19">
        <f>SUM(E33:M33)</f>
        <v>4254.4055872660565</v>
      </c>
      <c r="P33" s="28">
        <f>D33/$I$21</f>
        <v>0.2757079676259852</v>
      </c>
    </row>
    <row r="34" spans="3:16" ht="15">
      <c r="C34" s="27" t="s">
        <v>68</v>
      </c>
      <c r="D34" s="5">
        <f>D21</f>
        <v>23613.12181823176</v>
      </c>
      <c r="E34" s="5">
        <f>(E12*$P$34)*110%</f>
        <v>255.5665357498733</v>
      </c>
      <c r="F34" s="5">
        <f>(F12*$P$34)*110%</f>
        <v>228.71986854198275</v>
      </c>
      <c r="G34" s="5">
        <f aca="true" t="shared" si="7" ref="G34:N34">G12*$P$34</f>
        <v>255.9879166724186</v>
      </c>
      <c r="H34" s="5">
        <f t="shared" si="7"/>
        <v>272.2340667795912</v>
      </c>
      <c r="I34" s="5">
        <f t="shared" si="7"/>
        <v>325.83129174599196</v>
      </c>
      <c r="J34" s="5">
        <f t="shared" si="7"/>
        <v>416.51274936254646</v>
      </c>
      <c r="K34" s="5">
        <f t="shared" si="7"/>
        <v>14.458017050076002</v>
      </c>
      <c r="L34" s="5">
        <f t="shared" si="7"/>
        <v>17.296992339910936</v>
      </c>
      <c r="M34" s="5">
        <f t="shared" si="7"/>
        <v>22.444461962600023</v>
      </c>
      <c r="N34" s="20">
        <f t="shared" si="7"/>
        <v>39.74145430251096</v>
      </c>
      <c r="O34" s="19">
        <f>SUM(E34:M34)</f>
        <v>1809.0519002049912</v>
      </c>
      <c r="P34" s="28">
        <f>D34/$I$21</f>
        <v>0.1423255133512305</v>
      </c>
    </row>
    <row r="35" spans="3:16" ht="15">
      <c r="C35" s="27" t="s">
        <v>97</v>
      </c>
      <c r="D35" s="5">
        <f>E21</f>
        <v>18329.57272173852</v>
      </c>
      <c r="E35" s="5">
        <f>E12*$P$35</f>
        <v>180.34754490743407</v>
      </c>
      <c r="F35" s="5">
        <f aca="true" t="shared" si="8" ref="F35:N35">F12*$P$35</f>
        <v>161.40245686731345</v>
      </c>
      <c r="G35" s="5">
        <f t="shared" si="8"/>
        <v>198.70939432119542</v>
      </c>
      <c r="H35" s="5">
        <f t="shared" si="8"/>
        <v>211.32039053465581</v>
      </c>
      <c r="I35" s="5">
        <f t="shared" si="8"/>
        <v>252.92497972313393</v>
      </c>
      <c r="J35" s="5">
        <f t="shared" si="8"/>
        <v>323.3160268998157</v>
      </c>
      <c r="K35" s="5">
        <f t="shared" si="8"/>
        <v>11.222966491744817</v>
      </c>
      <c r="L35" s="5">
        <f t="shared" si="8"/>
        <v>13.426707463854234</v>
      </c>
      <c r="M35" s="5">
        <f t="shared" si="8"/>
        <v>17.422406105834344</v>
      </c>
      <c r="N35" s="20">
        <f t="shared" si="8"/>
        <v>30.84911356968858</v>
      </c>
      <c r="O35" s="19">
        <f>SUM(E35:M35)</f>
        <v>1370.0928733149815</v>
      </c>
      <c r="P35" s="28">
        <f>D35/$I$21</f>
        <v>0.11047949810329231</v>
      </c>
    </row>
    <row r="36" spans="3:16" ht="15">
      <c r="C36" s="27" t="s">
        <v>124</v>
      </c>
      <c r="D36" s="5">
        <f>SUM(F21,H21)</f>
        <v>26881.627278613854</v>
      </c>
      <c r="E36" s="5">
        <f>E12*$P$36</f>
        <v>264.49255290414055</v>
      </c>
      <c r="F36" s="5">
        <f aca="true" t="shared" si="9" ref="F36:N36">F12*$P$36</f>
        <v>236.70822845826527</v>
      </c>
      <c r="G36" s="5">
        <f t="shared" si="9"/>
        <v>291.421516256427</v>
      </c>
      <c r="H36" s="5">
        <f t="shared" si="9"/>
        <v>309.9164427322745</v>
      </c>
      <c r="I36" s="5">
        <f t="shared" si="9"/>
        <v>370.93254368688736</v>
      </c>
      <c r="J36" s="5">
        <f t="shared" si="9"/>
        <v>474.1660408709619</v>
      </c>
      <c r="K36" s="5">
        <f t="shared" si="9"/>
        <v>16.459281772218088</v>
      </c>
      <c r="L36" s="5">
        <f t="shared" si="9"/>
        <v>19.691225273039457</v>
      </c>
      <c r="M36" s="5">
        <f t="shared" si="9"/>
        <v>25.55120265723596</v>
      </c>
      <c r="N36" s="20">
        <f t="shared" si="9"/>
        <v>45.24242793027542</v>
      </c>
      <c r="O36" s="19">
        <f>SUM(E36:M36)</f>
        <v>2009.33903461145</v>
      </c>
      <c r="P36" s="28">
        <f>D36/$I$21</f>
        <v>0.16202607311292222</v>
      </c>
    </row>
    <row r="37" spans="3:16" ht="15">
      <c r="C37" s="27" t="s">
        <v>11</v>
      </c>
      <c r="D37" s="5">
        <f>G21</f>
        <v>51342.43949999999</v>
      </c>
      <c r="E37" s="5">
        <f>E12*$P$37</f>
        <v>505.16632623966717</v>
      </c>
      <c r="F37" s="5">
        <f aca="true" t="shared" si="10" ref="F37:N37">F12*$P$37</f>
        <v>452.0997844665205</v>
      </c>
      <c r="G37" s="5">
        <f t="shared" si="10"/>
        <v>556.5991750543086</v>
      </c>
      <c r="H37" s="5">
        <f t="shared" si="10"/>
        <v>591.9234742048513</v>
      </c>
      <c r="I37" s="5">
        <f t="shared" si="10"/>
        <v>708.4608935849791</v>
      </c>
      <c r="J37" s="5">
        <f t="shared" si="10"/>
        <v>905.6312333345925</v>
      </c>
      <c r="K37" s="5">
        <f t="shared" si="10"/>
        <v>31.436328978337624</v>
      </c>
      <c r="L37" s="5">
        <f t="shared" si="10"/>
        <v>37.609164496757025</v>
      </c>
      <c r="M37" s="5">
        <f t="shared" si="10"/>
        <v>48.80140115717809</v>
      </c>
      <c r="N37" s="20">
        <f t="shared" si="10"/>
        <v>86.41056565393512</v>
      </c>
      <c r="O37" s="19">
        <f>SUM(E37:M37)</f>
        <v>3837.727781517192</v>
      </c>
      <c r="P37" s="28">
        <f>D37/$I$21</f>
        <v>0.3094609478065698</v>
      </c>
    </row>
    <row r="38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bellj6</dc:creator>
  <cp:keywords/>
  <dc:description/>
  <cp:lastModifiedBy>worrala</cp:lastModifiedBy>
  <dcterms:created xsi:type="dcterms:W3CDTF">2012-04-12T10:28:50Z</dcterms:created>
  <dcterms:modified xsi:type="dcterms:W3CDTF">2012-04-24T10:24:36Z</dcterms:modified>
  <cp:category/>
  <cp:version/>
  <cp:contentType/>
  <cp:contentStatus/>
</cp:coreProperties>
</file>